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X:\PROJEKT\231190 Lekvärdesriktlinjer SISAB\13. Presentation\Beräkningsverktyg Lekytefaktor\Beräkningsverktyg\"/>
    </mc:Choice>
  </mc:AlternateContent>
  <xr:revisionPtr revIDLastSave="0" documentId="13_ncr:1_{07AC5C61-AB7B-4608-AAD6-F5F959C60EB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eräkningsverktyg FÖRSKOLA" sheetId="4" r:id="rId1"/>
    <sheet name="Beräkningsverktyg SKOLA" sheetId="14" r:id="rId2"/>
    <sheet name="Beräkningsverktyg HÖGSTADIUM" sheetId="1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15" l="1"/>
  <c r="M73" i="14"/>
  <c r="M71" i="4"/>
  <c r="O89" i="15"/>
  <c r="O88" i="4"/>
  <c r="F35" i="15"/>
  <c r="M35" i="4"/>
  <c r="M37" i="15"/>
  <c r="M36" i="15"/>
  <c r="M34" i="4"/>
  <c r="M33" i="4"/>
  <c r="M35" i="15"/>
  <c r="F33" i="4"/>
  <c r="O35" i="4"/>
  <c r="O37" i="15"/>
  <c r="O34" i="4"/>
  <c r="O35" i="15"/>
  <c r="O36" i="15"/>
  <c r="O33" i="4"/>
  <c r="O35" i="14"/>
  <c r="O33" i="15"/>
  <c r="M37" i="14"/>
  <c r="M36" i="14"/>
  <c r="M35" i="14"/>
  <c r="F35" i="14"/>
  <c r="O37" i="14"/>
  <c r="O36" i="14"/>
  <c r="O90" i="14"/>
  <c r="M69" i="4"/>
  <c r="J19" i="15"/>
  <c r="M71" i="14" l="1"/>
  <c r="M72" i="15"/>
  <c r="M18" i="4"/>
  <c r="M41" i="4"/>
  <c r="M43" i="14"/>
  <c r="M58" i="15" l="1"/>
  <c r="H47" i="15"/>
  <c r="I47" i="15" s="1"/>
  <c r="H30" i="15"/>
  <c r="M30" i="15" s="1"/>
  <c r="M63" i="15"/>
  <c r="H48" i="14"/>
  <c r="I48" i="14" s="1"/>
  <c r="H30" i="14"/>
  <c r="M30" i="14" s="1"/>
  <c r="J19" i="14"/>
  <c r="F20" i="15"/>
  <c r="M86" i="15"/>
  <c r="M85" i="15"/>
  <c r="M77" i="15"/>
  <c r="M76" i="15"/>
  <c r="M74" i="15"/>
  <c r="M69" i="15"/>
  <c r="M68" i="15"/>
  <c r="M67" i="15"/>
  <c r="M62" i="15"/>
  <c r="M61" i="15"/>
  <c r="M60" i="15"/>
  <c r="M59" i="15"/>
  <c r="M55" i="15"/>
  <c r="M54" i="15"/>
  <c r="M50" i="15"/>
  <c r="M49" i="15"/>
  <c r="M43" i="15"/>
  <c r="M26" i="15"/>
  <c r="M23" i="15"/>
  <c r="M87" i="14"/>
  <c r="M86" i="14"/>
  <c r="M80" i="14"/>
  <c r="M79" i="14"/>
  <c r="M78" i="14"/>
  <c r="M77" i="14"/>
  <c r="M75" i="14"/>
  <c r="M72" i="14"/>
  <c r="M70" i="14"/>
  <c r="M69" i="14"/>
  <c r="M68" i="14"/>
  <c r="M64" i="14"/>
  <c r="M63" i="14"/>
  <c r="M62" i="14"/>
  <c r="M61" i="14"/>
  <c r="M60" i="14"/>
  <c r="M59" i="14"/>
  <c r="M56" i="14"/>
  <c r="M55" i="14"/>
  <c r="M51" i="14"/>
  <c r="M50" i="14"/>
  <c r="M46" i="14"/>
  <c r="M45" i="14"/>
  <c r="M26" i="14"/>
  <c r="M23" i="14"/>
  <c r="F20" i="4"/>
  <c r="M20" i="4" s="1"/>
  <c r="M49" i="4"/>
  <c r="H26" i="4"/>
  <c r="M26" i="4" s="1"/>
  <c r="M70" i="4"/>
  <c r="F20" i="14" l="1"/>
  <c r="M18" i="14" s="1"/>
  <c r="M56" i="15"/>
  <c r="M57" i="15" s="1"/>
  <c r="M18" i="15"/>
  <c r="M74" i="14"/>
  <c r="H29" i="15"/>
  <c r="M29" i="15" s="1"/>
  <c r="M47" i="15" s="1"/>
  <c r="H28" i="15"/>
  <c r="M28" i="15" s="1"/>
  <c r="M73" i="15"/>
  <c r="H28" i="14"/>
  <c r="M28" i="14" s="1"/>
  <c r="H29" i="14"/>
  <c r="M29" i="14" s="1"/>
  <c r="M48" i="14" s="1"/>
  <c r="F22" i="15"/>
  <c r="M75" i="15" s="1"/>
  <c r="M80" i="15" s="1"/>
  <c r="M66" i="15"/>
  <c r="M67" i="14"/>
  <c r="M47" i="14"/>
  <c r="M57" i="14" l="1"/>
  <c r="M58" i="14" s="1"/>
  <c r="F22" i="14"/>
  <c r="M22" i="14" s="1"/>
  <c r="M49" i="14"/>
  <c r="M33" i="14"/>
  <c r="O33" i="14" s="1"/>
  <c r="M33" i="15"/>
  <c r="M48" i="15"/>
  <c r="M76" i="14"/>
  <c r="M81" i="14" s="1"/>
  <c r="M53" i="14" l="1"/>
  <c r="M90" i="14" s="1"/>
  <c r="M52" i="15"/>
  <c r="M89" i="15" s="1"/>
  <c r="H28" i="4"/>
  <c r="H46" i="4"/>
  <c r="I46" i="4" s="1"/>
  <c r="H27" i="4"/>
  <c r="M27" i="4" l="1"/>
  <c r="M28" i="4"/>
  <c r="M55" i="4"/>
  <c r="M46" i="4" l="1"/>
  <c r="M44" i="4"/>
  <c r="M78" i="4"/>
  <c r="M57" i="4"/>
  <c r="M47" i="4"/>
  <c r="M24" i="4" l="1"/>
  <c r="M84" i="4"/>
  <c r="M77" i="4"/>
  <c r="M85" i="4"/>
  <c r="M53" i="4"/>
  <c r="M58" i="4"/>
  <c r="M60" i="4"/>
  <c r="M21" i="4"/>
  <c r="M74" i="4"/>
  <c r="M62" i="4"/>
  <c r="M68" i="4"/>
  <c r="M31" i="4" l="1"/>
  <c r="O31" i="4" s="1"/>
  <c r="M54" i="4"/>
  <c r="M56" i="4" s="1"/>
  <c r="M48" i="4"/>
  <c r="M51" i="4" s="1"/>
  <c r="M59" i="4"/>
  <c r="M61" i="4"/>
  <c r="M66" i="4"/>
  <c r="M67" i="4"/>
  <c r="M73" i="4"/>
  <c r="M75" i="4"/>
  <c r="M76" i="4"/>
  <c r="M43" i="4"/>
  <c r="M45" i="4" s="1"/>
  <c r="M72" i="4" l="1"/>
  <c r="M79" i="4"/>
  <c r="M65" i="4"/>
  <c r="M88" i="4" l="1"/>
</calcChain>
</file>

<file path=xl/sharedStrings.xml><?xml version="1.0" encoding="utf-8"?>
<sst xmlns="http://schemas.openxmlformats.org/spreadsheetml/2006/main" count="549" uniqueCount="161">
  <si>
    <t>LEKVÄRDESFAKTOR</t>
  </si>
  <si>
    <t>FAKTOR</t>
  </si>
  <si>
    <t>KOMMENTAR</t>
  </si>
  <si>
    <t>RESULTAT LYF</t>
  </si>
  <si>
    <t>MIN</t>
  </si>
  <si>
    <t>MAX</t>
  </si>
  <si>
    <t>En poäng för om det finns stubbar, stenar resp. stockar</t>
  </si>
  <si>
    <t>VÄLJ</t>
  </si>
  <si>
    <t>1.2 Kvadratmeter friyta/barn</t>
  </si>
  <si>
    <t>Läs i beskrivning för bedömning</t>
  </si>
  <si>
    <t>Antal lekutrustning. Fem fasta utrustningar ger maxpoäng</t>
  </si>
  <si>
    <r>
      <t xml:space="preserve">      </t>
    </r>
    <r>
      <rPr>
        <i/>
        <sz val="11"/>
        <rFont val="Calibri"/>
        <family val="2"/>
        <scheme val="minor"/>
      </rPr>
      <t xml:space="preserve">   Hur många procent av gården utgörs av direkt berg i dagen/berghäll</t>
    </r>
  </si>
  <si>
    <t>FÖRSKOLA</t>
  </si>
  <si>
    <t>NEJ</t>
  </si>
  <si>
    <t>Ange kvm. Ytor mellan 4 och 20 kvm ger 0,5 p. Över 20 kvm 1 p</t>
  </si>
  <si>
    <t>Landskapsarkitekt:</t>
  </si>
  <si>
    <t>Kvm av gården. Från 5-50% ger stigande skala poäng</t>
  </si>
  <si>
    <t>HÖGSTADIUM</t>
  </si>
  <si>
    <t>PROCENT</t>
  </si>
  <si>
    <t>LEKVÄRDEN STEG 1</t>
  </si>
  <si>
    <t>LEKVÄRDEN STEG 2</t>
  </si>
  <si>
    <t xml:space="preserve">2.3 Gården har varierad topografi </t>
  </si>
  <si>
    <t xml:space="preserve">2.4 Del av gården har befintlig naturkaraktär </t>
  </si>
  <si>
    <r>
      <rPr>
        <b/>
        <sz val="16"/>
        <color theme="1"/>
        <rFont val="Calibri"/>
        <family val="2"/>
        <scheme val="minor"/>
      </rPr>
      <t>Preliminär LYF</t>
    </r>
    <r>
      <rPr>
        <b/>
        <sz val="18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Steg 1</t>
    </r>
  </si>
  <si>
    <t>Projekt:</t>
  </si>
  <si>
    <t>Byggaktör:</t>
  </si>
  <si>
    <t>Xxxxx</t>
  </si>
  <si>
    <t>VÄRDE</t>
  </si>
  <si>
    <t>4. TOPOGRAFI</t>
  </si>
  <si>
    <t>3. ZONERING</t>
  </si>
  <si>
    <t>5. GRÖNSKA</t>
  </si>
  <si>
    <t>6. LOKALKLIMAT</t>
  </si>
  <si>
    <t>7. PLATSER FÖR ALLA</t>
  </si>
  <si>
    <t>8. FÖRUTSÄTTNINGAR FÖR VARIERAD LEK</t>
  </si>
  <si>
    <t>9. FÖRUTSÄTTNINGAR FÖR PEDAGOGIK</t>
  </si>
  <si>
    <t>10. ÖVRIGT</t>
  </si>
  <si>
    <t>4.2 Lekutrustning nyttjar topografin</t>
  </si>
  <si>
    <t xml:space="preserve">4.3 Gården innehåller topografiska element (trappa, dike, kanter) </t>
  </si>
  <si>
    <t>5.2 Det finns en stor variation av växtarter</t>
  </si>
  <si>
    <t>6.3 Det finns platser med väderskydd</t>
  </si>
  <si>
    <t xml:space="preserve">7.1 Det finns reträttplatser </t>
  </si>
  <si>
    <t xml:space="preserve">7.2 Det finns icke-programmerade ytor </t>
  </si>
  <si>
    <t>7.3 Det finns områden enligt onstage, offstage backstage-principen</t>
  </si>
  <si>
    <t xml:space="preserve">7.4 Det finns en scen </t>
  </si>
  <si>
    <t xml:space="preserve">7.6 Det finns pratplatser </t>
  </si>
  <si>
    <t xml:space="preserve">8.1 Det finns varierade platser för lek </t>
  </si>
  <si>
    <t>8.2 Det finns plank</t>
  </si>
  <si>
    <t>9.1 Det finns samlingsplatser</t>
  </si>
  <si>
    <t>9.5 Det finns vattenlek</t>
  </si>
  <si>
    <t>10.1 Det finns materialförvaring anpassat efter elevantal och årskurs</t>
  </si>
  <si>
    <t>10.4 Gården har funktionell och social belysning anpassad efter resp. zon</t>
  </si>
  <si>
    <t xml:space="preserve">10.5 Minst hälften av gården är inte underbyggd. </t>
  </si>
  <si>
    <t>1. FRIYTA</t>
  </si>
  <si>
    <t>LYF LOKALKLIMAT</t>
  </si>
  <si>
    <t>LYF GRÖNSKA</t>
  </si>
  <si>
    <t>LYF TOPGRAFI</t>
  </si>
  <si>
    <t xml:space="preserve">LYF PLATSER FÖR ALLA </t>
  </si>
  <si>
    <t>LYF FÖRUTSÄTTNINGAR FÖR VARIERAD LEK</t>
  </si>
  <si>
    <t>LYF FÖRUTSÄTTNINGAR FÖR PEDAGOGIK</t>
  </si>
  <si>
    <t xml:space="preserve">10.6 Friytan ligger dikt an entréer </t>
  </si>
  <si>
    <t>ENHET</t>
  </si>
  <si>
    <t>kvm</t>
  </si>
  <si>
    <t>antal</t>
  </si>
  <si>
    <t>m2/barn</t>
  </si>
  <si>
    <t xml:space="preserve">5.1 Del av gården har anlagd naturkaraktär </t>
  </si>
  <si>
    <t>SKOLA (F-9)</t>
  </si>
  <si>
    <r>
      <t xml:space="preserve">     </t>
    </r>
    <r>
      <rPr>
        <i/>
        <sz val="11"/>
        <color theme="1"/>
        <rFont val="Calibri"/>
        <family val="2"/>
        <scheme val="minor"/>
      </rPr>
      <t xml:space="preserve">Hur stor tillänglig lekyta finns dikt an gården (kompensatorisk friyta)?  </t>
    </r>
    <r>
      <rPr>
        <sz val="11"/>
        <color theme="1"/>
        <rFont val="Calibri"/>
        <family val="2"/>
        <scheme val="minor"/>
      </rPr>
      <t xml:space="preserve"> </t>
    </r>
  </si>
  <si>
    <t>8.1 Det finns varierade platser för aktivitet</t>
  </si>
  <si>
    <t xml:space="preserve">     Gårdens tillgängliga friyta + kompensatorisk yta </t>
  </si>
  <si>
    <t>1.1 Gårdens friyta</t>
  </si>
  <si>
    <t xml:space="preserve">Ger två poäng. </t>
  </si>
  <si>
    <t xml:space="preserve">Ger ett poäng. </t>
  </si>
  <si>
    <t xml:space="preserve">Obligatorisk. </t>
  </si>
  <si>
    <t xml:space="preserve">10-50% av gården ger poäng. Max 1,5 poäng. </t>
  </si>
  <si>
    <t>Från 5-50% ger stigande skala poäng</t>
  </si>
  <si>
    <t xml:space="preserve">Från 5-50% ger stigande skala poäng. Max 5 poäng. </t>
  </si>
  <si>
    <t xml:space="preserve">Antal olika topografiska element. Max 1 poäng. </t>
  </si>
  <si>
    <t xml:space="preserve">Från 5-50% ger stigande skala poäng. </t>
  </si>
  <si>
    <t xml:space="preserve">Antal arter. Mellan 10 och 60 arter ger stigande skala poäng. Max 2 poäng. </t>
  </si>
  <si>
    <t xml:space="preserve">Läs i beskrivning för bedömning. Ger två poäng. </t>
  </si>
  <si>
    <t xml:space="preserve">Obligatoriskt. </t>
  </si>
  <si>
    <t xml:space="preserve">Ger 2 poäng. </t>
  </si>
  <si>
    <t xml:space="preserve">Ger 1 poäng vid minst 1% av friytan. </t>
  </si>
  <si>
    <t xml:space="preserve">Max 3 poäng. </t>
  </si>
  <si>
    <t xml:space="preserve">Ger 1 poäng. </t>
  </si>
  <si>
    <t xml:space="preserve">Mellan 3 och 10 platser ger poäng. Max 3,5 poäng. </t>
  </si>
  <si>
    <t xml:space="preserve">Ger 4 poäng. </t>
  </si>
  <si>
    <t xml:space="preserve">En poäng för om det finns stubbar, stenar resp. stockar. Max 1,5 poäng. </t>
  </si>
  <si>
    <t xml:space="preserve">Obligatriskt: Minst 2 zoner. Poäng vid 3 zoner eller fler. Max 2 poäng. </t>
  </si>
  <si>
    <t xml:space="preserve">10-50% av gården ger poäng. Max 3 poäng. </t>
  </si>
  <si>
    <t xml:space="preserve">Fem fasta utrustningar ger maxpoäng, 2 poäng. </t>
  </si>
  <si>
    <t xml:space="preserve">Max 2 poäng. </t>
  </si>
  <si>
    <t xml:space="preserve">Poäng för om det finns stubbar, stenar resp. stockar. Max 1,5 poäng. </t>
  </si>
  <si>
    <t xml:space="preserve">Max poäng för 12 olika markmaterial, max 2 poäng. </t>
  </si>
  <si>
    <t xml:space="preserve">Area under 3000 kvm ger negativt värde. Max 5 pluspoäng. </t>
  </si>
  <si>
    <t xml:space="preserve">Area under 20 kvm/barn ger negativt värde. Max 5 pluspoäng. </t>
  </si>
  <si>
    <t xml:space="preserve">Max 1 poäng. </t>
  </si>
  <si>
    <t xml:space="preserve">Antal platser. Mellan 3 och 5 platser ger poäng. Max 1 poäng. </t>
  </si>
  <si>
    <t>PROJEKTFÖRUTSÄTTNING</t>
  </si>
  <si>
    <t xml:space="preserve">Gäller projektet nybyggnation eller upprustning av befintlig gård?  </t>
  </si>
  <si>
    <t xml:space="preserve"> </t>
  </si>
  <si>
    <t>Antal platser. Mellan 3 och 8 platser ger poäng</t>
  </si>
  <si>
    <t>Poäng ges vid 3 zoner. Alla gårdar ska innehålla minst 2 zoner. Max 2 poäng</t>
  </si>
  <si>
    <t xml:space="preserve">               </t>
  </si>
  <si>
    <t xml:space="preserve">Area under 10 000 kvm ger negativt värde. Max 5 pluspoäng. </t>
  </si>
  <si>
    <t xml:space="preserve">Area under 4000 kvm ger negativt värde. Max 10 pluspoäng </t>
  </si>
  <si>
    <r>
      <t xml:space="preserve">      </t>
    </r>
    <r>
      <rPr>
        <i/>
        <sz val="11"/>
        <color theme="1"/>
        <rFont val="Calibri"/>
        <family val="2"/>
        <scheme val="minor"/>
      </rPr>
      <t xml:space="preserve">Hur många elever planeras verksamheten för? </t>
    </r>
  </si>
  <si>
    <t>1.2 Kvadratmeter friyta/elev</t>
  </si>
  <si>
    <t>m2/elev</t>
  </si>
  <si>
    <t xml:space="preserve">Area under 5 m2/elev accepteras inte. Inga poäng ges. </t>
  </si>
  <si>
    <t xml:space="preserve">Area under 15 kvm/elev ger negativt värde. Max 5 pluspoäng. </t>
  </si>
  <si>
    <t xml:space="preserve">       Hur många barn planeras verksamheten för? </t>
  </si>
  <si>
    <t xml:space="preserve">       Hur många procent av gården utgörs av direkt berg i dagen/berghäll</t>
  </si>
  <si>
    <t xml:space="preserve">1.3 Byggnaden är friliggande </t>
  </si>
  <si>
    <t>3.1 Antal zoner</t>
  </si>
  <si>
    <t xml:space="preserve">3.1 Antal zoner </t>
  </si>
  <si>
    <t xml:space="preserve">6.4 Skärmtak kompletterar lövskugga </t>
  </si>
  <si>
    <t>6.4 Skärmtak kompletterar lövskugga</t>
  </si>
  <si>
    <t>9.2 Växtval är gjorda för att ge pedagogiska mervärden</t>
  </si>
  <si>
    <t xml:space="preserve">10.2 Det finns eluttag </t>
  </si>
  <si>
    <t xml:space="preserve">10.3 Det finns vattenutkastare </t>
  </si>
  <si>
    <t>10.2 Det finns eluttag</t>
  </si>
  <si>
    <t>10.3 Det finns vattenutkastare</t>
  </si>
  <si>
    <t>2.1 Gården är sammanhängande</t>
  </si>
  <si>
    <t>6.1 Ytor för lek och reträttplatser finns i sol och i skugga</t>
  </si>
  <si>
    <t>9.3 Hårdgjord yta anpassad för skapande i närheten av materialförvaring</t>
  </si>
  <si>
    <t>9.4 Det finns väggar/plank att sätta upp material på</t>
  </si>
  <si>
    <t>10.5 Minst hälften av gården är inte underbyggd</t>
  </si>
  <si>
    <r>
      <t xml:space="preserve">     </t>
    </r>
    <r>
      <rPr>
        <i/>
        <sz val="11"/>
        <color theme="1"/>
        <rFont val="Calibri"/>
        <family val="2"/>
        <scheme val="minor"/>
      </rPr>
      <t>Gårdens tillgängliga friyta + kompensatorisk yta</t>
    </r>
    <r>
      <rPr>
        <sz val="11"/>
        <color theme="1"/>
        <rFont val="Calibri"/>
        <family val="2"/>
        <scheme val="minor"/>
      </rPr>
      <t xml:space="preserve"> </t>
    </r>
  </si>
  <si>
    <t>7.8 Det finns platser för aktiv lek tillgängliga med hjälpmedel</t>
  </si>
  <si>
    <t>7.7 Det finns lugna pausplatser tillgängliga med hjälpmedel</t>
  </si>
  <si>
    <t>5.3 Vegetationen skapar rumsligheter</t>
  </si>
  <si>
    <t>5.4 Det finns minst ett stort befintligt träd</t>
  </si>
  <si>
    <t>8.3 Gården innehåller naturliga element</t>
  </si>
  <si>
    <t>8.6 Det finns förutsättning för motorisk lek</t>
  </si>
  <si>
    <t>2. LEKVÄRDEN
TIDIG BEDÖMNING</t>
  </si>
  <si>
    <t xml:space="preserve">2.2 Det finns en plan, öppen yta </t>
  </si>
  <si>
    <t>4.1 Det finns kulle och/eller slänt som lämpar sig för lek</t>
  </si>
  <si>
    <t>6.2 Vegetation ger skugga i alla gårdens zoner</t>
  </si>
  <si>
    <t xml:space="preserve">8.5 Markmaterial är varierat </t>
  </si>
  <si>
    <t xml:space="preserve">9.6 Det finns odlingsmöjligheter </t>
  </si>
  <si>
    <t>9.6 Det finns odlingsmöjligheter</t>
  </si>
  <si>
    <t>8.6 Det finns förutsättning för motorisk lek/träning</t>
  </si>
  <si>
    <t>8.4 Det finns yta med formbar sand</t>
  </si>
  <si>
    <t>5.5 Det finns minst ett befintligt, eller planeras för minst ett, stort träd</t>
  </si>
  <si>
    <t>7.5 Det finns skyddade sittplatser i den trygga zonen</t>
  </si>
  <si>
    <t xml:space="preserve">7.5 Det finns skyddade sittplatser i den trygga zonen </t>
  </si>
  <si>
    <t>6.1 Ytor för  lek, reträtt- och pratplatser finns i både sol och i skugga</t>
  </si>
  <si>
    <r>
      <t xml:space="preserve">4.1 </t>
    </r>
    <r>
      <rPr>
        <i/>
        <sz val="11"/>
        <color theme="1"/>
        <rFont val="Calibri"/>
        <family val="2"/>
        <scheme val="minor"/>
      </rPr>
      <t>Ej relevant för högstadium</t>
    </r>
  </si>
  <si>
    <r>
      <t xml:space="preserve">4.2 </t>
    </r>
    <r>
      <rPr>
        <i/>
        <sz val="11"/>
        <rFont val="Calibri"/>
        <family val="2"/>
        <scheme val="minor"/>
      </rPr>
      <t>Ej relevant för högstadium</t>
    </r>
  </si>
  <si>
    <r>
      <t>8.4</t>
    </r>
    <r>
      <rPr>
        <i/>
        <sz val="11"/>
        <rFont val="Calibri"/>
        <family val="2"/>
        <scheme val="minor"/>
      </rPr>
      <t xml:space="preserve"> Ej relevant för högstadium</t>
    </r>
  </si>
  <si>
    <r>
      <t xml:space="preserve">8.5 </t>
    </r>
    <r>
      <rPr>
        <i/>
        <sz val="11"/>
        <rFont val="Calibri"/>
        <family val="2"/>
        <scheme val="minor"/>
      </rPr>
      <t>Ej relevant för högstadium</t>
    </r>
  </si>
  <si>
    <r>
      <t xml:space="preserve">9.5 </t>
    </r>
    <r>
      <rPr>
        <i/>
        <sz val="11"/>
        <color theme="1"/>
        <rFont val="Calibri"/>
        <family val="2"/>
        <scheme val="minor"/>
      </rPr>
      <t>Ej relevant för högstadium</t>
    </r>
  </si>
  <si>
    <r>
      <t xml:space="preserve">9.6 </t>
    </r>
    <r>
      <rPr>
        <i/>
        <sz val="11"/>
        <color theme="1"/>
        <rFont val="Calibri"/>
        <family val="2"/>
        <scheme val="minor"/>
      </rPr>
      <t>Ej relevant för högstadium</t>
    </r>
  </si>
  <si>
    <t xml:space="preserve">Obligatriskt: Minst 2 zoner. Poäng vid 3 zoner, 2 poäng. </t>
  </si>
  <si>
    <t xml:space="preserve">Mellan 10 och 60 arter ger stigande skala poäng. Max 2,5 poäng. </t>
  </si>
  <si>
    <t xml:space="preserve">BERÄKNINGSVERKTYG - LEKYTEFAKTOR (LYF) </t>
  </si>
  <si>
    <t xml:space="preserve">BERÄKNINGSVERKTYG - LEKYTEFAKTOR (LYF)  </t>
  </si>
  <si>
    <r>
      <t>OBS: Beskrivning av hur bedömningen av varje lekvärde ska ske finns i kap 4 i dokumentet "Lekvärdesriktlinjer för skolgårdar".</t>
    </r>
    <r>
      <rPr>
        <b/>
        <sz val="11"/>
        <rFont val="Calibri"/>
        <family val="2"/>
        <scheme val="minor"/>
      </rPr>
      <t xml:space="preserve"> Endast celler i kolumnen "VÄRDE" ska  fyllas i. </t>
    </r>
    <r>
      <rPr>
        <sz val="11"/>
        <rFont val="Calibri"/>
        <family val="2"/>
        <scheme val="minor"/>
      </rPr>
      <t xml:space="preserve">Celler med tjocka kantlinjer är obligatoriska och behöver vara uppfyllda. </t>
    </r>
  </si>
  <si>
    <r>
      <t>OBS: Beskrivning av hur bedömningen av varje lekvärde ska ske finns i kap 4 i dokumentet "Lekvärdesriktlinjer för skolgårdar".</t>
    </r>
    <r>
      <rPr>
        <b/>
        <sz val="11"/>
        <rFont val="Calibri"/>
        <family val="2"/>
        <scheme val="minor"/>
      </rPr>
      <t xml:space="preserve"> Endast celler i kolumnen "VÄRDE" ska  fyllas i.</t>
    </r>
    <r>
      <rPr>
        <sz val="11"/>
        <rFont val="Calibri"/>
        <family val="2"/>
        <scheme val="minor"/>
      </rPr>
      <t xml:space="preserve"> Celler med tjocka kantlinjer är obligatoriska och behöver vara uppfyllda.</t>
    </r>
  </si>
  <si>
    <r>
      <t>OBS: Beskrivning av hur bedömningen av varje lekvärde ska ske finns i kap 4 i dokumentet "Lekvärdesriktlinjer för skolgårdar".</t>
    </r>
    <r>
      <rPr>
        <b/>
        <sz val="11"/>
        <rFont val="Calibri"/>
        <family val="2"/>
        <scheme val="minor"/>
      </rPr>
      <t xml:space="preserve"> Endast celler i kolumnen "VÄRDE" ska  fyllas i</t>
    </r>
    <r>
      <rPr>
        <sz val="11"/>
        <rFont val="Calibri"/>
        <family val="2"/>
        <scheme val="minor"/>
      </rPr>
      <t>. Celler med tjocka kantlinjer är obligatoriska och behöver vara uppfyllda.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</si>
</sst>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1"/>
      <name val="Stockholm Type Display Bold"/>
      <family val="3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40"/>
      <name val="Calibri"/>
      <family val="2"/>
      <scheme val="minor"/>
    </font>
    <font>
      <sz val="11"/>
      <color theme="9" tint="0.79998168889431442"/>
      <name val="Calibri"/>
      <family val="2"/>
      <scheme val="minor"/>
    </font>
    <font>
      <b/>
      <sz val="16"/>
      <color theme="9" tint="0.7999816888943144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8D8D5"/>
        <bgColor indexed="64"/>
      </patternFill>
    </fill>
    <fill>
      <patternFill patternType="solid">
        <fgColor rgb="FFC9E1DF"/>
        <bgColor indexed="64"/>
      </patternFill>
    </fill>
    <fill>
      <patternFill patternType="solid">
        <fgColor rgb="FFE1EFEE"/>
        <bgColor indexed="64"/>
      </patternFill>
    </fill>
    <fill>
      <patternFill patternType="solid">
        <fgColor rgb="FFF4FAF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2B9D93"/>
      </left>
      <right style="thin">
        <color rgb="FF2B9D93"/>
      </right>
      <top style="thin">
        <color rgb="FF2B9D93"/>
      </top>
      <bottom style="thin">
        <color rgb="FF2B9D93"/>
      </bottom>
      <diagonal/>
    </border>
    <border>
      <left style="thin">
        <color rgb="FF2B9D93"/>
      </left>
      <right style="thin">
        <color rgb="FF2B9D93"/>
      </right>
      <top/>
      <bottom style="thin">
        <color rgb="FF2B9D93"/>
      </bottom>
      <diagonal/>
    </border>
    <border>
      <left style="thin">
        <color rgb="FF2B9D93"/>
      </left>
      <right style="thin">
        <color rgb="FF2B9D93"/>
      </right>
      <top style="thin">
        <color rgb="FF2B9D93"/>
      </top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0" fontId="2" fillId="0" borderId="2" xfId="0" applyFont="1" applyBorder="1"/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0" xfId="0" applyNumberFormat="1"/>
    <xf numFmtId="1" fontId="2" fillId="0" borderId="0" xfId="0" applyNumberFormat="1" applyFont="1" applyAlignment="1">
      <alignment horizont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2" xfId="0" applyBorder="1" applyAlignment="1">
      <alignment vertical="top" wrapText="1"/>
    </xf>
    <xf numFmtId="0" fontId="2" fillId="0" borderId="0" xfId="0" applyFont="1" applyAlignment="1">
      <alignment vertical="top"/>
    </xf>
    <xf numFmtId="165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 vertical="center"/>
    </xf>
    <xf numFmtId="1" fontId="0" fillId="0" borderId="2" xfId="0" applyNumberFormat="1" applyBorder="1"/>
    <xf numFmtId="0" fontId="8" fillId="0" borderId="0" xfId="0" applyFont="1" applyAlignment="1">
      <alignment vertical="top" wrapText="1"/>
    </xf>
    <xf numFmtId="165" fontId="7" fillId="0" borderId="0" xfId="0" applyNumberFormat="1" applyFont="1" applyAlignment="1">
      <alignment horizontal="center" vertical="center"/>
    </xf>
    <xf numFmtId="0" fontId="0" fillId="4" borderId="0" xfId="0" applyFill="1"/>
    <xf numFmtId="0" fontId="2" fillId="4" borderId="0" xfId="0" applyFont="1" applyFill="1"/>
    <xf numFmtId="0" fontId="0" fillId="4" borderId="0" xfId="0" applyFill="1" applyAlignment="1">
      <alignment wrapText="1"/>
    </xf>
    <xf numFmtId="0" fontId="0" fillId="4" borderId="0" xfId="0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49" fontId="0" fillId="4" borderId="0" xfId="0" applyNumberFormat="1" applyFill="1" applyAlignment="1">
      <alignment horizontal="center"/>
    </xf>
    <xf numFmtId="0" fontId="0" fillId="4" borderId="2" xfId="0" applyFill="1" applyBorder="1"/>
    <xf numFmtId="0" fontId="2" fillId="4" borderId="2" xfId="0" applyFont="1" applyFill="1" applyBorder="1"/>
    <xf numFmtId="0" fontId="0" fillId="4" borderId="2" xfId="0" applyFill="1" applyBorder="1" applyAlignment="1">
      <alignment wrapText="1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/>
    </xf>
    <xf numFmtId="0" fontId="1" fillId="0" borderId="0" xfId="0" applyFont="1"/>
    <xf numFmtId="0" fontId="0" fillId="4" borderId="3" xfId="0" applyFill="1" applyBorder="1"/>
    <xf numFmtId="0" fontId="2" fillId="4" borderId="3" xfId="0" applyFont="1" applyFill="1" applyBorder="1"/>
    <xf numFmtId="0" fontId="0" fillId="4" borderId="3" xfId="0" applyFill="1" applyBorder="1" applyAlignment="1">
      <alignment wrapText="1"/>
    </xf>
    <xf numFmtId="0" fontId="0" fillId="4" borderId="3" xfId="0" applyFill="1" applyBorder="1" applyAlignment="1">
      <alignment horizontal="center"/>
    </xf>
    <xf numFmtId="49" fontId="0" fillId="4" borderId="3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0" borderId="4" xfId="0" applyBorder="1"/>
    <xf numFmtId="0" fontId="2" fillId="0" borderId="4" xfId="0" applyFont="1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4" xfId="0" applyNumberFormat="1" applyBorder="1" applyAlignment="1">
      <alignment horizontal="center" vertical="center"/>
    </xf>
    <xf numFmtId="0" fontId="0" fillId="3" borderId="0" xfId="0" applyFill="1"/>
    <xf numFmtId="0" fontId="0" fillId="4" borderId="2" xfId="0" applyFill="1" applyBorder="1" applyAlignment="1">
      <alignment horizontal="left" vertical="top" wrapText="1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center"/>
    </xf>
    <xf numFmtId="49" fontId="0" fillId="3" borderId="0" xfId="0" applyNumberFormat="1" applyFill="1" applyAlignment="1">
      <alignment horizontal="center" vertical="center"/>
    </xf>
    <xf numFmtId="49" fontId="0" fillId="3" borderId="0" xfId="0" applyNumberFormat="1" applyFill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wrapText="1"/>
    </xf>
    <xf numFmtId="0" fontId="0" fillId="3" borderId="2" xfId="0" applyFill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 vertical="center"/>
    </xf>
    <xf numFmtId="0" fontId="0" fillId="3" borderId="0" xfId="0" applyFill="1" applyAlignment="1">
      <alignment horizontal="right"/>
    </xf>
    <xf numFmtId="0" fontId="3" fillId="0" borderId="0" xfId="0" applyFont="1" applyAlignment="1">
      <alignment vertical="center"/>
    </xf>
    <xf numFmtId="0" fontId="12" fillId="3" borderId="0" xfId="0" applyFont="1" applyFill="1"/>
    <xf numFmtId="0" fontId="13" fillId="3" borderId="0" xfId="0" applyFont="1" applyFill="1" applyAlignment="1">
      <alignment vertical="center"/>
    </xf>
    <xf numFmtId="0" fontId="12" fillId="3" borderId="0" xfId="0" applyFont="1" applyFill="1" applyAlignment="1">
      <alignment vertical="top" wrapText="1"/>
    </xf>
    <xf numFmtId="0" fontId="12" fillId="3" borderId="2" xfId="0" applyFont="1" applyFill="1" applyBorder="1"/>
    <xf numFmtId="0" fontId="13" fillId="3" borderId="2" xfId="0" applyFont="1" applyFill="1" applyBorder="1" applyAlignment="1">
      <alignment vertical="center"/>
    </xf>
    <xf numFmtId="1" fontId="2" fillId="5" borderId="7" xfId="0" applyNumberFormat="1" applyFont="1" applyFill="1" applyBorder="1" applyAlignment="1">
      <alignment horizontal="center"/>
    </xf>
    <xf numFmtId="0" fontId="2" fillId="3" borderId="0" xfId="0" applyFont="1" applyFill="1"/>
    <xf numFmtId="1" fontId="0" fillId="4" borderId="0" xfId="0" applyNumberFormat="1" applyFill="1" applyAlignment="1">
      <alignment horizontal="center"/>
    </xf>
    <xf numFmtId="0" fontId="2" fillId="0" borderId="0" xfId="0" applyFont="1" applyAlignment="1">
      <alignment vertical="center"/>
    </xf>
    <xf numFmtId="0" fontId="0" fillId="4" borderId="2" xfId="0" applyFill="1" applyBorder="1" applyAlignment="1">
      <alignment vertical="top" wrapText="1"/>
    </xf>
    <xf numFmtId="0" fontId="11" fillId="3" borderId="2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6" fillId="3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3" borderId="0" xfId="0" applyFont="1" applyFill="1" applyAlignment="1">
      <alignment horizontal="right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 vertical="center"/>
    </xf>
    <xf numFmtId="1" fontId="9" fillId="0" borderId="0" xfId="0" applyNumberFormat="1" applyFont="1" applyAlignment="1">
      <alignment horizontal="left"/>
    </xf>
    <xf numFmtId="1" fontId="9" fillId="0" borderId="0" xfId="0" applyNumberFormat="1" applyFont="1"/>
    <xf numFmtId="0" fontId="0" fillId="2" borderId="0" xfId="0" applyFill="1" applyAlignment="1">
      <alignment horizontal="left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165" fontId="9" fillId="2" borderId="0" xfId="0" applyNumberFormat="1" applyFont="1" applyFill="1" applyAlignment="1">
      <alignment horizontal="left"/>
    </xf>
    <xf numFmtId="165" fontId="9" fillId="0" borderId="0" xfId="0" applyNumberFormat="1" applyFont="1" applyAlignment="1">
      <alignment horizontal="left"/>
    </xf>
    <xf numFmtId="165" fontId="2" fillId="5" borderId="7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2" fontId="0" fillId="3" borderId="0" xfId="0" applyNumberFormat="1" applyFill="1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top" wrapText="1"/>
    </xf>
    <xf numFmtId="0" fontId="1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0" fillId="3" borderId="0" xfId="0" applyFill="1" applyAlignment="1">
      <alignment vertical="top" wrapText="1"/>
    </xf>
    <xf numFmtId="2" fontId="0" fillId="3" borderId="5" xfId="0" applyNumberFormat="1" applyFill="1" applyBorder="1"/>
    <xf numFmtId="0" fontId="0" fillId="3" borderId="5" xfId="0" applyFill="1" applyBorder="1"/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0" fontId="0" fillId="0" borderId="6" xfId="0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0" fillId="0" borderId="8" xfId="0" applyBorder="1"/>
    <xf numFmtId="0" fontId="12" fillId="3" borderId="5" xfId="0" applyFont="1" applyFill="1" applyBorder="1"/>
    <xf numFmtId="0" fontId="12" fillId="3" borderId="6" xfId="0" applyFont="1" applyFill="1" applyBorder="1"/>
    <xf numFmtId="0" fontId="0" fillId="3" borderId="9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8" borderId="0" xfId="0" applyFill="1" applyAlignment="1">
      <alignment vertical="top" wrapText="1"/>
    </xf>
    <xf numFmtId="0" fontId="0" fillId="9" borderId="0" xfId="0" applyFill="1" applyAlignment="1">
      <alignment vertical="top" wrapText="1"/>
    </xf>
    <xf numFmtId="0" fontId="1" fillId="9" borderId="0" xfId="0" applyFont="1" applyFill="1" applyAlignment="1">
      <alignment vertical="top" wrapText="1"/>
    </xf>
    <xf numFmtId="0" fontId="0" fillId="8" borderId="0" xfId="0" applyFill="1" applyAlignment="1">
      <alignment wrapText="1"/>
    </xf>
    <xf numFmtId="165" fontId="7" fillId="0" borderId="1" xfId="0" applyNumberFormat="1" applyFont="1" applyBorder="1" applyAlignment="1">
      <alignment horizontal="center" vertical="center"/>
    </xf>
    <xf numFmtId="0" fontId="0" fillId="6" borderId="1" xfId="0" applyFill="1" applyBorder="1" applyAlignment="1" applyProtection="1">
      <alignment horizontal="center"/>
      <protection locked="0"/>
    </xf>
    <xf numFmtId="1" fontId="0" fillId="7" borderId="10" xfId="0" applyNumberFormat="1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" fontId="0" fillId="7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Protection="1">
      <protection locked="0"/>
    </xf>
    <xf numFmtId="0" fontId="0" fillId="3" borderId="0" xfId="0" applyFill="1" applyProtection="1"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2" fontId="3" fillId="3" borderId="5" xfId="0" applyNumberFormat="1" applyFont="1" applyFill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1" fillId="3" borderId="0" xfId="0" applyFont="1" applyFill="1" applyProtection="1">
      <protection locked="0"/>
    </xf>
    <xf numFmtId="2" fontId="2" fillId="3" borderId="5" xfId="0" applyNumberFormat="1" applyFont="1" applyFill="1" applyBorder="1" applyProtection="1">
      <protection locked="0"/>
    </xf>
    <xf numFmtId="0" fontId="2" fillId="3" borderId="0" xfId="0" applyFont="1" applyFill="1" applyProtection="1">
      <protection locked="0"/>
    </xf>
    <xf numFmtId="2" fontId="0" fillId="3" borderId="5" xfId="0" applyNumberFormat="1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2" fontId="0" fillId="3" borderId="0" xfId="0" applyNumberFormat="1" applyFill="1" applyProtection="1">
      <protection locked="0"/>
    </xf>
    <xf numFmtId="1" fontId="0" fillId="7" borderId="11" xfId="0" applyNumberForma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1" fontId="0" fillId="7" borderId="12" xfId="0" applyNumberFormat="1" applyFill="1" applyBorder="1" applyAlignment="1" applyProtection="1">
      <alignment horizontal="center"/>
      <protection locked="0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top" wrapText="1"/>
    </xf>
    <xf numFmtId="0" fontId="2" fillId="3" borderId="0" xfId="0" applyFont="1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165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2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188">
    <dxf>
      <font>
        <color rgb="FFC00000"/>
      </font>
      <fill>
        <patternFill>
          <bgColor rgb="FFFFCCCC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b/>
        <i val="0"/>
        <color rgb="FF540000"/>
      </font>
      <fill>
        <patternFill>
          <bgColor rgb="FFFFCCCC"/>
        </patternFill>
      </fill>
    </dxf>
    <dxf>
      <font>
        <b/>
        <i val="0"/>
        <color theme="7" tint="-0.499984740745262"/>
      </font>
      <fill>
        <patternFill>
          <bgColor theme="7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color theme="7" tint="-0.499984740745262"/>
      </font>
      <fill>
        <patternFill>
          <fgColor rgb="FFFFCCCC"/>
          <bgColor theme="7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540000"/>
      </font>
      <fill>
        <patternFill>
          <bgColor rgb="FFFFCCCC"/>
        </patternFill>
      </fill>
    </dxf>
    <dxf>
      <font>
        <color rgb="FF7E0000"/>
      </font>
      <fill>
        <patternFill>
          <bgColor rgb="FFFFCCCC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b/>
        <i val="0"/>
        <color theme="0"/>
      </font>
      <fill>
        <patternFill>
          <bgColor rgb="FF2F9D93"/>
        </patternFill>
      </fill>
    </dxf>
    <dxf>
      <font>
        <color rgb="FFC00000"/>
      </font>
      <fill>
        <patternFill>
          <bgColor rgb="FFFFCCCC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b/>
        <i val="0"/>
      </font>
      <fill>
        <patternFill patternType="solid">
          <bgColor theme="0" tint="-4.9989318521683403E-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540000"/>
      </font>
      <fill>
        <patternFill>
          <bgColor rgb="FFFFCCCC"/>
        </patternFill>
      </fill>
    </dxf>
    <dxf>
      <font>
        <b/>
        <i val="0"/>
        <color theme="7" tint="-0.499984740745262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rgb="FF540000"/>
      </font>
      <fill>
        <patternFill>
          <bgColor rgb="FFFFCCCC"/>
        </patternFill>
      </fill>
    </dxf>
    <dxf>
      <font>
        <color theme="7" tint="-0.499984740745262"/>
      </font>
      <fill>
        <patternFill>
          <fgColor rgb="FFFFCCCC"/>
          <bgColor theme="7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2B9D93"/>
        </patternFill>
      </fill>
    </dxf>
    <dxf>
      <font>
        <color rgb="FFC00000"/>
      </font>
      <fill>
        <patternFill>
          <bgColor rgb="FFFFCCCC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540000"/>
      </font>
      <fill>
        <patternFill>
          <bgColor rgb="FFFFCCCC"/>
        </patternFill>
      </fill>
    </dxf>
    <dxf>
      <font>
        <b/>
        <i val="0"/>
        <color theme="7" tint="-0.499984740745262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theme="7" tint="-0.499984740745262"/>
      </font>
      <fill>
        <patternFill>
          <fgColor rgb="FFFFCCCC"/>
          <bgColor theme="7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2B9D93"/>
        </patternFill>
      </fill>
    </dxf>
  </dxfs>
  <tableStyles count="0" defaultTableStyle="TableStyleMedium2" defaultPivotStyle="PivotStyleLight16"/>
  <colors>
    <mruColors>
      <color rgb="FFF4FAF9"/>
      <color rgb="FFC9E1DF"/>
      <color rgb="FFE1EFEE"/>
      <color rgb="FF2F9D93"/>
      <color rgb="FF2B9D93"/>
      <color rgb="FFEBF5F4"/>
      <color rgb="FF1B635C"/>
      <color rgb="FFB8D8D5"/>
      <color rgb="FF54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1196816</xdr:colOff>
      <xdr:row>6</xdr:row>
      <xdr:rowOff>98698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4637DD2C-9B7C-4E90-BB92-FC529EBF8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563" y="666750"/>
          <a:ext cx="1198721" cy="4257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1199991</xdr:colOff>
      <xdr:row>6</xdr:row>
      <xdr:rowOff>95523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740D393E-5375-4284-9F73-81324135B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020" y="609600"/>
          <a:ext cx="1196816" cy="4492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1202531</xdr:colOff>
      <xdr:row>6</xdr:row>
      <xdr:rowOff>92983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B65D820-D5ED-42A2-ABD4-CB3942CC8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020" y="609600"/>
          <a:ext cx="1196816" cy="449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B95C8-66A9-445E-A9B3-7B12366C2228}">
  <sheetPr>
    <pageSetUpPr fitToPage="1"/>
  </sheetPr>
  <dimension ref="A1:Y99"/>
  <sheetViews>
    <sheetView tabSelected="1" zoomScale="90" zoomScaleNormal="90" workbookViewId="0">
      <selection activeCell="D88" sqref="D88"/>
    </sheetView>
  </sheetViews>
  <sheetFormatPr defaultColWidth="8.85546875" defaultRowHeight="15" x14ac:dyDescent="0.25"/>
  <cols>
    <col min="1" max="1" width="5.7109375" style="67" customWidth="1"/>
    <col min="2" max="2" width="4.7109375" style="67" customWidth="1"/>
    <col min="3" max="3" width="23.85546875" style="89" customWidth="1"/>
    <col min="4" max="4" width="73.28515625" style="69" customWidth="1"/>
    <col min="5" max="5" width="1.28515625" style="69" customWidth="1"/>
    <col min="6" max="6" width="17.28515625" style="70" customWidth="1"/>
    <col min="7" max="7" width="7.7109375" style="70" customWidth="1"/>
    <col min="8" max="8" width="10.42578125" style="70" customWidth="1"/>
    <col min="9" max="9" width="9.5703125" style="70" hidden="1" customWidth="1"/>
    <col min="10" max="10" width="11.28515625" style="70" hidden="1" customWidth="1"/>
    <col min="11" max="11" width="10.140625" style="70" hidden="1" customWidth="1"/>
    <col min="12" max="12" width="0.7109375" style="70" customWidth="1"/>
    <col min="13" max="13" width="18.7109375" style="71" customWidth="1"/>
    <col min="14" max="14" width="0.85546875" style="72" customWidth="1"/>
    <col min="15" max="15" width="82.7109375" style="67" customWidth="1"/>
    <col min="16" max="16" width="8.85546875" style="113" customWidth="1"/>
    <col min="17" max="16384" width="8.85546875" style="67"/>
  </cols>
  <sheetData>
    <row r="1" spans="1:25" x14ac:dyDescent="0.25">
      <c r="B1" s="40"/>
      <c r="C1" s="41"/>
      <c r="D1" s="42"/>
      <c r="E1" s="42"/>
      <c r="F1" s="43"/>
      <c r="G1" s="43"/>
      <c r="H1" s="43"/>
      <c r="I1" s="43"/>
      <c r="J1" s="43"/>
      <c r="K1" s="43"/>
      <c r="L1" s="43"/>
      <c r="M1" s="44"/>
      <c r="N1" s="45"/>
      <c r="O1" s="40"/>
    </row>
    <row r="2" spans="1:25" ht="9.6" customHeight="1" thickBot="1" x14ac:dyDescent="0.3">
      <c r="B2" s="46"/>
      <c r="C2" s="47"/>
      <c r="D2" s="48"/>
      <c r="E2" s="48"/>
      <c r="F2" s="49"/>
      <c r="G2" s="49"/>
      <c r="H2" s="49"/>
      <c r="I2" s="49"/>
      <c r="J2" s="49"/>
      <c r="K2" s="49"/>
      <c r="L2" s="49"/>
      <c r="M2" s="50"/>
      <c r="N2" s="51"/>
      <c r="O2" s="46"/>
    </row>
    <row r="3" spans="1:25" ht="10.15" customHeight="1" x14ac:dyDescent="0.25">
      <c r="A3" s="131"/>
      <c r="B3" s="83"/>
      <c r="C3" s="84"/>
      <c r="D3" s="67"/>
      <c r="F3" s="67"/>
      <c r="G3" s="67"/>
      <c r="H3" s="67"/>
      <c r="P3" s="143"/>
      <c r="Q3" s="144"/>
      <c r="R3" s="144"/>
      <c r="S3" s="144"/>
      <c r="T3" s="144"/>
      <c r="U3" s="144"/>
      <c r="V3" s="144"/>
      <c r="W3" s="144"/>
      <c r="X3" s="144"/>
      <c r="Y3" s="144"/>
    </row>
    <row r="4" spans="1:25" ht="13.9" customHeight="1" x14ac:dyDescent="0.25">
      <c r="A4" s="131"/>
      <c r="B4" s="83"/>
      <c r="C4" s="85"/>
      <c r="D4" s="165" t="s">
        <v>12</v>
      </c>
      <c r="E4" s="76"/>
      <c r="F4" s="67"/>
      <c r="G4" s="67"/>
      <c r="H4" s="67"/>
      <c r="I4" s="67"/>
      <c r="J4" s="67"/>
      <c r="K4" s="67"/>
      <c r="L4" s="67"/>
      <c r="M4" s="81"/>
      <c r="O4" s="89"/>
      <c r="P4" s="162"/>
      <c r="Q4" s="163"/>
      <c r="R4" s="163"/>
      <c r="S4" s="163"/>
      <c r="T4" s="163"/>
      <c r="U4" s="163"/>
      <c r="V4" s="163"/>
      <c r="W4" s="163"/>
      <c r="X4" s="163"/>
      <c r="Y4" s="163"/>
    </row>
    <row r="5" spans="1:25" ht="13.9" customHeight="1" x14ac:dyDescent="0.25">
      <c r="A5" s="131"/>
      <c r="B5" s="83"/>
      <c r="C5" s="85"/>
      <c r="D5" s="165"/>
      <c r="E5" s="76"/>
      <c r="F5" s="97" t="s">
        <v>24</v>
      </c>
      <c r="G5" s="166" t="s">
        <v>26</v>
      </c>
      <c r="H5" s="166"/>
      <c r="I5" s="166"/>
      <c r="J5" s="166"/>
      <c r="K5" s="166"/>
      <c r="L5" s="166"/>
      <c r="M5" s="166"/>
      <c r="N5" s="166"/>
      <c r="O5" s="166"/>
      <c r="P5" s="162"/>
      <c r="Q5" s="163"/>
      <c r="R5" s="163"/>
      <c r="S5" s="163"/>
      <c r="T5" s="163"/>
      <c r="U5" s="163"/>
      <c r="V5" s="163"/>
      <c r="W5" s="163"/>
      <c r="X5" s="163"/>
      <c r="Y5" s="163"/>
    </row>
    <row r="6" spans="1:25" ht="13.9" customHeight="1" x14ac:dyDescent="0.25">
      <c r="A6" s="131"/>
      <c r="B6" s="83"/>
      <c r="C6" s="85"/>
      <c r="D6" s="165"/>
      <c r="E6" s="76"/>
      <c r="F6" s="81" t="s">
        <v>25</v>
      </c>
      <c r="G6" s="167" t="s">
        <v>26</v>
      </c>
      <c r="H6" s="167"/>
      <c r="I6" s="167"/>
      <c r="J6" s="167"/>
      <c r="K6" s="167"/>
      <c r="L6" s="167"/>
      <c r="M6" s="167"/>
      <c r="N6" s="167"/>
      <c r="O6" s="167"/>
      <c r="P6" s="146"/>
      <c r="Q6" s="145"/>
      <c r="R6" s="145"/>
      <c r="S6" s="145"/>
      <c r="T6" s="145"/>
      <c r="U6" s="145"/>
      <c r="V6" s="145"/>
      <c r="W6" s="145"/>
      <c r="X6" s="145"/>
      <c r="Y6" s="145"/>
    </row>
    <row r="7" spans="1:25" ht="13.9" customHeight="1" x14ac:dyDescent="0.25">
      <c r="A7" s="131"/>
      <c r="B7" s="83"/>
      <c r="C7" s="85"/>
      <c r="D7" s="165"/>
      <c r="E7" s="76"/>
      <c r="F7" s="81" t="s">
        <v>15</v>
      </c>
      <c r="G7" s="167" t="s">
        <v>26</v>
      </c>
      <c r="H7" s="167"/>
      <c r="I7" s="167"/>
      <c r="J7" s="167"/>
      <c r="K7" s="167"/>
      <c r="L7" s="167"/>
      <c r="M7" s="167"/>
      <c r="N7" s="167"/>
      <c r="O7" s="167"/>
      <c r="P7" s="146"/>
      <c r="Q7" s="145"/>
      <c r="R7" s="145"/>
      <c r="S7" s="145"/>
      <c r="T7" s="145"/>
      <c r="U7" s="145"/>
      <c r="V7" s="145"/>
      <c r="W7" s="145"/>
      <c r="X7" s="145"/>
      <c r="Y7" s="145"/>
    </row>
    <row r="8" spans="1:25" ht="23.45" customHeight="1" x14ac:dyDescent="0.25">
      <c r="A8" s="131"/>
      <c r="B8" s="83"/>
      <c r="C8" s="85"/>
      <c r="D8" s="95" t="s">
        <v>156</v>
      </c>
      <c r="E8" s="76"/>
      <c r="F8" s="67"/>
      <c r="G8" s="67"/>
      <c r="H8" s="67"/>
      <c r="I8" s="67"/>
      <c r="J8" s="67"/>
      <c r="K8" s="67"/>
      <c r="L8" s="67"/>
      <c r="M8" s="67"/>
      <c r="N8" s="67"/>
      <c r="P8" s="146"/>
      <c r="Q8" s="145"/>
      <c r="R8" s="145"/>
      <c r="S8" s="145"/>
      <c r="T8" s="145"/>
      <c r="U8" s="145"/>
      <c r="V8" s="145"/>
      <c r="W8" s="145"/>
      <c r="X8" s="145"/>
      <c r="Y8" s="145"/>
    </row>
    <row r="9" spans="1:25" ht="57" customHeight="1" x14ac:dyDescent="0.25">
      <c r="A9" s="131"/>
      <c r="B9" s="83"/>
      <c r="C9" s="85"/>
      <c r="D9" s="94" t="s">
        <v>158</v>
      </c>
      <c r="E9" s="76"/>
      <c r="F9" s="67"/>
      <c r="G9" s="67"/>
      <c r="H9" s="67"/>
      <c r="I9" s="67"/>
      <c r="J9" s="67"/>
      <c r="K9" s="67"/>
      <c r="L9" s="67"/>
      <c r="M9" s="67"/>
      <c r="N9" s="67"/>
      <c r="P9" s="146"/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7.9" customHeight="1" thickBot="1" x14ac:dyDescent="0.3">
      <c r="A10" s="131"/>
      <c r="B10" s="86"/>
      <c r="C10" s="87"/>
      <c r="D10" s="93"/>
      <c r="E10" s="74"/>
      <c r="F10" s="73"/>
      <c r="G10" s="73"/>
      <c r="H10" s="73"/>
      <c r="I10" s="73"/>
      <c r="J10" s="73"/>
      <c r="K10" s="73"/>
      <c r="L10" s="75"/>
      <c r="M10" s="73"/>
      <c r="N10" s="73"/>
      <c r="O10" s="73"/>
      <c r="P10" s="168"/>
      <c r="Q10" s="169"/>
      <c r="R10" s="169"/>
      <c r="S10" s="169"/>
      <c r="T10" s="169"/>
      <c r="U10" s="169"/>
      <c r="V10" s="169"/>
      <c r="W10" s="169"/>
      <c r="X10" s="169"/>
      <c r="Y10" s="147"/>
    </row>
    <row r="11" spans="1:25" ht="9.6" customHeight="1" x14ac:dyDescent="0.25">
      <c r="A11" s="131"/>
      <c r="B11" s="40"/>
      <c r="C11" s="41"/>
      <c r="D11" s="42"/>
      <c r="E11" s="42"/>
      <c r="F11" s="43"/>
      <c r="G11" s="43"/>
      <c r="H11" s="43"/>
      <c r="I11" s="43"/>
      <c r="J11" s="43"/>
      <c r="K11" s="43"/>
      <c r="L11" s="43"/>
      <c r="M11" s="44"/>
      <c r="N11" s="45"/>
      <c r="O11" s="40"/>
      <c r="P11" s="143"/>
      <c r="Q11" s="144"/>
      <c r="R11" s="144"/>
      <c r="S11" s="144"/>
      <c r="T11" s="144"/>
      <c r="U11" s="144"/>
      <c r="V11" s="144"/>
      <c r="W11" s="144"/>
      <c r="X11" s="144"/>
      <c r="Y11" s="144"/>
    </row>
    <row r="12" spans="1:25" ht="9" customHeight="1" thickBot="1" x14ac:dyDescent="0.3">
      <c r="A12" s="131"/>
      <c r="B12" s="46"/>
      <c r="C12" s="47"/>
      <c r="D12" s="68"/>
      <c r="E12" s="48"/>
      <c r="F12" s="49"/>
      <c r="G12" s="49"/>
      <c r="H12" s="49"/>
      <c r="I12" s="49"/>
      <c r="J12" s="49"/>
      <c r="K12" s="49"/>
      <c r="L12" s="49"/>
      <c r="M12" s="50"/>
      <c r="N12" s="51"/>
      <c r="O12" s="46"/>
      <c r="P12" s="143"/>
      <c r="Q12" s="144"/>
      <c r="R12" s="144"/>
      <c r="S12" s="144"/>
      <c r="T12" s="144"/>
      <c r="U12" s="144"/>
      <c r="V12" s="144"/>
      <c r="W12" s="144"/>
      <c r="X12" s="144"/>
      <c r="Y12" s="144"/>
    </row>
    <row r="13" spans="1:25" ht="34.15" customHeight="1" thickBot="1" x14ac:dyDescent="0.3">
      <c r="A13" s="131"/>
      <c r="B13" s="64"/>
      <c r="C13" s="77"/>
      <c r="D13" s="78" t="s">
        <v>19</v>
      </c>
      <c r="E13" s="79"/>
      <c r="F13" s="78" t="s">
        <v>27</v>
      </c>
      <c r="G13" s="78" t="s">
        <v>60</v>
      </c>
      <c r="H13" s="78" t="s">
        <v>18</v>
      </c>
      <c r="I13" s="78" t="s">
        <v>4</v>
      </c>
      <c r="J13" s="78" t="s">
        <v>5</v>
      </c>
      <c r="K13" s="78" t="s">
        <v>1</v>
      </c>
      <c r="L13" s="78"/>
      <c r="M13" s="80" t="s">
        <v>0</v>
      </c>
      <c r="N13" s="80"/>
      <c r="O13" s="80" t="s">
        <v>2</v>
      </c>
      <c r="P13" s="148"/>
      <c r="Q13" s="147"/>
      <c r="R13" s="144"/>
      <c r="S13" s="144"/>
      <c r="T13" s="144"/>
      <c r="U13" s="144"/>
      <c r="V13" s="144"/>
      <c r="W13" s="144"/>
      <c r="X13" s="144"/>
      <c r="Y13" s="144"/>
    </row>
    <row r="14" spans="1:25" ht="6.6" customHeight="1" thickBot="1" x14ac:dyDescent="0.3">
      <c r="B14" s="123"/>
      <c r="C14" s="1"/>
      <c r="D14" s="3"/>
      <c r="E14" s="3"/>
      <c r="F14" s="2"/>
      <c r="G14" s="2"/>
      <c r="H14" s="2"/>
      <c r="I14" s="2"/>
      <c r="J14" s="2"/>
      <c r="K14" s="2"/>
      <c r="L14" s="2"/>
      <c r="M14" s="22"/>
      <c r="N14" s="4"/>
      <c r="O14"/>
      <c r="P14" s="143"/>
      <c r="Q14" s="144"/>
      <c r="R14" s="144"/>
      <c r="S14" s="144"/>
      <c r="T14" s="144"/>
      <c r="U14" s="144"/>
      <c r="V14" s="144"/>
      <c r="W14" s="144"/>
      <c r="X14" s="144"/>
      <c r="Y14" s="144"/>
    </row>
    <row r="15" spans="1:25" ht="14.45" customHeight="1" thickBot="1" x14ac:dyDescent="0.3">
      <c r="B15" s="123"/>
      <c r="C15" s="1" t="s">
        <v>98</v>
      </c>
      <c r="D15" s="134" t="s">
        <v>99</v>
      </c>
      <c r="E15" s="3"/>
      <c r="F15" s="139" t="s">
        <v>7</v>
      </c>
      <c r="G15" s="2"/>
      <c r="H15" s="2"/>
      <c r="I15" s="2"/>
      <c r="J15" s="2"/>
      <c r="K15" s="2"/>
      <c r="L15" s="2"/>
      <c r="M15" s="22"/>
      <c r="N15" s="4"/>
      <c r="O15"/>
      <c r="P15" s="143"/>
      <c r="Q15" s="144"/>
      <c r="R15" s="144"/>
      <c r="S15" s="144"/>
      <c r="T15" s="144"/>
      <c r="U15" s="144"/>
      <c r="V15" s="144"/>
      <c r="W15" s="144"/>
      <c r="X15" s="144"/>
      <c r="Y15" s="144"/>
    </row>
    <row r="16" spans="1:25" ht="6" customHeight="1" thickBot="1" x14ac:dyDescent="0.3">
      <c r="B16" s="124"/>
      <c r="C16" s="5"/>
      <c r="D16" s="31"/>
      <c r="E16" s="6"/>
      <c r="F16" s="8"/>
      <c r="G16" s="8"/>
      <c r="H16" s="8"/>
      <c r="I16" s="8"/>
      <c r="J16" s="8"/>
      <c r="K16" s="8"/>
      <c r="L16" s="8"/>
      <c r="M16" s="21"/>
      <c r="N16" s="9"/>
      <c r="O16" s="7"/>
      <c r="P16" s="143"/>
      <c r="Q16" s="144"/>
      <c r="R16" s="144"/>
      <c r="S16" s="144"/>
      <c r="T16" s="144"/>
      <c r="U16" s="144"/>
      <c r="V16" s="144"/>
      <c r="W16" s="144"/>
      <c r="X16" s="144"/>
      <c r="Y16" s="144"/>
    </row>
    <row r="17" spans="1:25" ht="6.6" customHeight="1" x14ac:dyDescent="0.25">
      <c r="A17" s="131"/>
      <c r="B17"/>
      <c r="C17" s="1"/>
      <c r="D17" s="3"/>
      <c r="E17" s="3"/>
      <c r="F17" s="2"/>
      <c r="G17" s="2"/>
      <c r="H17" s="2"/>
      <c r="I17" s="2"/>
      <c r="J17" s="2"/>
      <c r="K17" s="2"/>
      <c r="L17" s="2"/>
      <c r="M17" s="22"/>
      <c r="N17" s="4"/>
      <c r="O17"/>
      <c r="P17" s="143"/>
      <c r="Q17" s="144"/>
      <c r="R17" s="144"/>
      <c r="S17" s="144"/>
      <c r="T17" s="144"/>
      <c r="U17" s="144"/>
      <c r="V17" s="144"/>
      <c r="W17" s="144"/>
      <c r="X17" s="144"/>
      <c r="Y17" s="144"/>
    </row>
    <row r="18" spans="1:25" ht="14.45" customHeight="1" x14ac:dyDescent="0.25">
      <c r="A18" s="131"/>
      <c r="B18" s="171"/>
      <c r="C18" s="174" t="s">
        <v>52</v>
      </c>
      <c r="D18" s="134" t="s">
        <v>69</v>
      </c>
      <c r="E18" s="3"/>
      <c r="F18" s="140">
        <v>3000</v>
      </c>
      <c r="G18" s="105" t="s">
        <v>61</v>
      </c>
      <c r="H18" s="17"/>
      <c r="I18" s="17">
        <v>-3000</v>
      </c>
      <c r="J18" s="17"/>
      <c r="K18" s="15">
        <v>1.4E-2</v>
      </c>
      <c r="L18" s="17"/>
      <c r="M18" s="27">
        <f>IF((F18+I18)*K18&gt;5,5,(F18+I18)*K18)</f>
        <v>0</v>
      </c>
      <c r="N18" s="16"/>
      <c r="O18" t="s">
        <v>94</v>
      </c>
      <c r="P18" s="143"/>
      <c r="Q18" s="144"/>
      <c r="R18" s="144"/>
      <c r="S18" s="144"/>
      <c r="T18" s="144"/>
      <c r="U18" s="144"/>
      <c r="V18" s="144"/>
      <c r="W18" s="144"/>
      <c r="X18" s="144"/>
      <c r="Y18" s="144"/>
    </row>
    <row r="19" spans="1:25" ht="14.45" customHeight="1" x14ac:dyDescent="0.25">
      <c r="A19" s="131"/>
      <c r="B19" s="171"/>
      <c r="C19" s="174"/>
      <c r="D19" s="134" t="s">
        <v>111</v>
      </c>
      <c r="E19" s="3"/>
      <c r="F19" s="140">
        <v>150</v>
      </c>
      <c r="G19" s="105" t="s">
        <v>62</v>
      </c>
      <c r="H19" s="17"/>
      <c r="I19" s="17"/>
      <c r="J19" s="17"/>
      <c r="K19" s="15"/>
      <c r="L19" s="17"/>
      <c r="M19" s="23"/>
      <c r="N19" s="16"/>
      <c r="O19"/>
      <c r="P19" s="143"/>
      <c r="Q19" s="144"/>
      <c r="R19" s="144"/>
      <c r="S19" s="144"/>
      <c r="T19" s="144"/>
      <c r="U19" s="144"/>
      <c r="V19" s="144"/>
      <c r="W19" s="144"/>
      <c r="X19" s="144"/>
      <c r="Y19" s="144"/>
    </row>
    <row r="20" spans="1:25" ht="14.45" customHeight="1" x14ac:dyDescent="0.25">
      <c r="A20" s="131"/>
      <c r="B20" s="171"/>
      <c r="C20" s="174"/>
      <c r="D20" s="134" t="s">
        <v>8</v>
      </c>
      <c r="E20" s="3"/>
      <c r="F20" s="111">
        <f>IF(F19=0,0,F18/F19)</f>
        <v>20</v>
      </c>
      <c r="G20" s="105" t="s">
        <v>63</v>
      </c>
      <c r="H20" s="17"/>
      <c r="I20" s="17">
        <v>-20</v>
      </c>
      <c r="J20" s="17"/>
      <c r="K20" s="17">
        <v>1</v>
      </c>
      <c r="L20" s="17"/>
      <c r="M20" s="27">
        <f>IF((F20+I20)&gt;5,5,(F20+I20)*K20*(20/F20))</f>
        <v>0</v>
      </c>
      <c r="N20" s="17"/>
      <c r="O20" t="s">
        <v>95</v>
      </c>
      <c r="P20" s="143"/>
      <c r="Q20" s="144"/>
      <c r="R20" s="144"/>
      <c r="S20" s="144"/>
      <c r="T20" s="144"/>
      <c r="U20" s="144"/>
      <c r="V20" s="144"/>
      <c r="W20" s="144"/>
      <c r="X20" s="144"/>
      <c r="Y20" s="144"/>
    </row>
    <row r="21" spans="1:25" ht="15.6" customHeight="1" x14ac:dyDescent="0.25">
      <c r="A21" s="131"/>
      <c r="B21" s="171"/>
      <c r="C21" s="174"/>
      <c r="D21" s="134" t="s">
        <v>113</v>
      </c>
      <c r="E21" s="3"/>
      <c r="F21" s="140" t="s">
        <v>13</v>
      </c>
      <c r="G21" s="105"/>
      <c r="H21" s="17"/>
      <c r="I21" s="17"/>
      <c r="J21" s="17"/>
      <c r="K21" s="17">
        <v>2</v>
      </c>
      <c r="L21" s="17"/>
      <c r="M21" s="16">
        <f>IF(F21="NEJ",0,K21)</f>
        <v>0</v>
      </c>
      <c r="N21" s="16"/>
      <c r="O21" t="s">
        <v>81</v>
      </c>
      <c r="P21" s="143"/>
      <c r="Q21" s="144"/>
      <c r="R21" s="144"/>
      <c r="S21" s="144"/>
      <c r="T21" s="144"/>
      <c r="U21" s="144"/>
      <c r="V21" s="144"/>
      <c r="W21" s="144"/>
      <c r="X21" s="144"/>
      <c r="Y21" s="144"/>
    </row>
    <row r="22" spans="1:25" ht="6" customHeight="1" thickBot="1" x14ac:dyDescent="0.3">
      <c r="A22" s="131"/>
      <c r="B22" s="7"/>
      <c r="C22" s="5"/>
      <c r="D22" s="31"/>
      <c r="E22" s="6"/>
      <c r="F22" s="8"/>
      <c r="G22" s="7"/>
      <c r="H22" s="18"/>
      <c r="I22" s="18"/>
      <c r="J22" s="18"/>
      <c r="K22" s="18"/>
      <c r="L22" s="18"/>
      <c r="M22" s="36"/>
      <c r="N22" s="18"/>
      <c r="O22" s="7"/>
      <c r="P22" s="143"/>
      <c r="Q22" s="144"/>
      <c r="R22" s="144"/>
      <c r="S22" s="144"/>
      <c r="T22" s="144"/>
      <c r="U22" s="144"/>
      <c r="V22" s="144"/>
      <c r="W22" s="144"/>
      <c r="X22" s="144"/>
      <c r="Y22" s="144"/>
    </row>
    <row r="23" spans="1:25" ht="6" customHeight="1" x14ac:dyDescent="0.25">
      <c r="A23" s="131"/>
      <c r="B23"/>
      <c r="C23" s="1"/>
      <c r="D23" s="32"/>
      <c r="E23" s="3"/>
      <c r="F23" s="2"/>
      <c r="G23"/>
      <c r="H23" s="17"/>
      <c r="I23" s="17"/>
      <c r="J23" s="17"/>
      <c r="K23" s="17"/>
      <c r="L23" s="17"/>
      <c r="M23" s="27"/>
      <c r="N23" s="17"/>
      <c r="O23"/>
      <c r="P23" s="143"/>
      <c r="Q23" s="144"/>
      <c r="R23" s="144"/>
      <c r="S23" s="144"/>
      <c r="T23" s="144"/>
      <c r="U23" s="144"/>
      <c r="V23" s="144"/>
      <c r="W23" s="144"/>
      <c r="X23" s="144"/>
      <c r="Y23" s="144"/>
    </row>
    <row r="24" spans="1:25" ht="14.45" customHeight="1" thickBot="1" x14ac:dyDescent="0.3">
      <c r="A24" s="131"/>
      <c r="B24" s="171"/>
      <c r="C24" s="175" t="s">
        <v>135</v>
      </c>
      <c r="D24" s="134" t="s">
        <v>123</v>
      </c>
      <c r="E24" s="3"/>
      <c r="F24" s="140" t="s">
        <v>13</v>
      </c>
      <c r="G24" s="19"/>
      <c r="H24" s="17"/>
      <c r="I24" s="17"/>
      <c r="J24" s="17"/>
      <c r="K24" s="17">
        <v>1</v>
      </c>
      <c r="L24" s="17"/>
      <c r="M24" s="16">
        <f>IF(F24="NEJ",0,K24)</f>
        <v>0</v>
      </c>
      <c r="N24" s="17"/>
      <c r="O24" t="s">
        <v>84</v>
      </c>
      <c r="P24" s="143"/>
      <c r="Q24" s="144"/>
      <c r="R24" s="144"/>
      <c r="S24" s="144"/>
      <c r="T24" s="144"/>
      <c r="U24" s="144"/>
      <c r="V24" s="144"/>
      <c r="W24" s="144"/>
      <c r="X24" s="144"/>
      <c r="Y24" s="144"/>
    </row>
    <row r="25" spans="1:25" ht="15" customHeight="1" thickBot="1" x14ac:dyDescent="0.3">
      <c r="A25" s="131"/>
      <c r="B25" s="171"/>
      <c r="C25" s="174"/>
      <c r="D25" s="134" t="s">
        <v>136</v>
      </c>
      <c r="E25" s="3"/>
      <c r="F25" s="141" t="s">
        <v>7</v>
      </c>
      <c r="G25" s="19"/>
      <c r="H25" s="14"/>
      <c r="I25" s="16"/>
      <c r="J25" s="16"/>
      <c r="K25" s="14"/>
      <c r="L25" s="17"/>
      <c r="M25" s="25"/>
      <c r="N25" s="19"/>
      <c r="O25" s="52" t="s">
        <v>80</v>
      </c>
      <c r="P25" s="143"/>
      <c r="Q25" s="149"/>
      <c r="R25" s="144"/>
      <c r="S25" s="144"/>
      <c r="T25" s="144"/>
      <c r="U25" s="144"/>
      <c r="V25" s="144"/>
      <c r="W25" s="144"/>
      <c r="X25" s="144"/>
      <c r="Y25" s="144"/>
    </row>
    <row r="26" spans="1:25" ht="14.45" customHeight="1" x14ac:dyDescent="0.25">
      <c r="A26" s="131"/>
      <c r="B26" s="171"/>
      <c r="C26" s="174"/>
      <c r="D26" s="134" t="s">
        <v>21</v>
      </c>
      <c r="E26" s="3"/>
      <c r="F26" s="140">
        <v>0</v>
      </c>
      <c r="G26" s="19" t="s">
        <v>61</v>
      </c>
      <c r="H26" s="90">
        <f>IF(F26=0,0,(F26/F18)*100)</f>
        <v>0</v>
      </c>
      <c r="I26" s="2">
        <v>10</v>
      </c>
      <c r="J26" s="16">
        <v>50</v>
      </c>
      <c r="K26" s="14">
        <v>3</v>
      </c>
      <c r="L26" s="17"/>
      <c r="M26" s="27">
        <f>IF(H26&lt;I26,0,(IF(H26&gt;=J26,K26,(H26*0.06))))</f>
        <v>0</v>
      </c>
      <c r="N26" s="19"/>
      <c r="O26" s="52" t="s">
        <v>89</v>
      </c>
      <c r="P26" s="143"/>
      <c r="Q26" s="144"/>
      <c r="R26" s="144"/>
      <c r="S26" s="144"/>
      <c r="T26" s="144"/>
      <c r="U26" s="144"/>
      <c r="V26" s="144"/>
      <c r="W26" s="144"/>
      <c r="X26" s="144"/>
      <c r="Y26" s="144"/>
    </row>
    <row r="27" spans="1:25" x14ac:dyDescent="0.25">
      <c r="A27" s="131"/>
      <c r="B27" s="171"/>
      <c r="C27" s="174"/>
      <c r="D27" s="134" t="s">
        <v>22</v>
      </c>
      <c r="E27" s="3"/>
      <c r="F27" s="140">
        <v>0</v>
      </c>
      <c r="G27" s="19" t="s">
        <v>61</v>
      </c>
      <c r="H27" s="90">
        <f>IF(F27=0,0,(F27/F18)*100)</f>
        <v>0</v>
      </c>
      <c r="I27" s="2">
        <v>5</v>
      </c>
      <c r="J27" s="16">
        <v>5</v>
      </c>
      <c r="K27" s="14">
        <v>0.1</v>
      </c>
      <c r="L27" s="17"/>
      <c r="M27" s="27">
        <f>IF(H27=0,0,IF((H27/(H28+0.01))&lt;2,0,(IF(H27&lt;I27,0,(IF((H27*K27)&gt;=J27,J27,(H27*K27)))))))</f>
        <v>0</v>
      </c>
      <c r="N27" s="19"/>
      <c r="O27" t="s">
        <v>75</v>
      </c>
      <c r="P27" s="143"/>
      <c r="Q27" s="144"/>
      <c r="R27" s="144"/>
      <c r="S27" s="144"/>
      <c r="T27" s="144"/>
      <c r="U27" s="144"/>
      <c r="V27" s="144"/>
      <c r="W27" s="144"/>
      <c r="X27" s="144"/>
      <c r="Y27" s="144"/>
    </row>
    <row r="28" spans="1:25" x14ac:dyDescent="0.25">
      <c r="A28" s="131"/>
      <c r="B28" s="171"/>
      <c r="C28" s="174"/>
      <c r="D28" s="134" t="s">
        <v>112</v>
      </c>
      <c r="E28" s="3"/>
      <c r="F28" s="140">
        <v>0</v>
      </c>
      <c r="G28" s="19" t="s">
        <v>61</v>
      </c>
      <c r="H28" s="90">
        <f>IF(F28=0,0,(F28/F18)*100)</f>
        <v>0</v>
      </c>
      <c r="I28" s="2"/>
      <c r="J28" s="17"/>
      <c r="K28" s="14"/>
      <c r="L28" s="17"/>
      <c r="M28" s="27">
        <f>IF(H28=0,0,IF((H27/H28)&gt;2,0,(IF(((H27-H28)*2)&lt;I27,0,(IF((((H27-H28)*2)*K27)&gt;=J27,J27,((H27-H28)*2)*K27))))))</f>
        <v>0</v>
      </c>
      <c r="N28" s="19"/>
      <c r="O28"/>
      <c r="P28" s="143"/>
      <c r="Q28" s="144"/>
      <c r="R28" s="144"/>
      <c r="S28" s="144"/>
      <c r="T28" s="144"/>
      <c r="U28" s="144"/>
      <c r="V28" s="144"/>
      <c r="W28" s="144"/>
      <c r="X28" s="144"/>
      <c r="Y28" s="144"/>
    </row>
    <row r="29" spans="1:25" ht="6.6" customHeight="1" thickBot="1" x14ac:dyDescent="0.3">
      <c r="A29" s="131"/>
      <c r="B29" s="7"/>
      <c r="C29" s="5"/>
      <c r="D29" s="33"/>
      <c r="E29" s="6"/>
      <c r="F29" s="8"/>
      <c r="G29" s="8"/>
      <c r="H29" s="18"/>
      <c r="I29" s="18"/>
      <c r="J29" s="18"/>
      <c r="K29" s="18"/>
      <c r="L29" s="18"/>
      <c r="M29" s="24"/>
      <c r="N29" s="18"/>
      <c r="O29" s="7"/>
      <c r="P29" s="143"/>
      <c r="Q29" s="144"/>
      <c r="R29" s="144"/>
      <c r="S29" s="144"/>
      <c r="T29" s="144"/>
      <c r="U29" s="144"/>
      <c r="V29" s="144"/>
      <c r="W29" s="144"/>
      <c r="X29" s="144"/>
      <c r="Y29" s="144"/>
    </row>
    <row r="30" spans="1:25" s="89" customFormat="1" ht="6.6" customHeight="1" thickBot="1" x14ac:dyDescent="0.3">
      <c r="A30" s="13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50"/>
      <c r="Q30" s="151"/>
      <c r="R30" s="151"/>
      <c r="S30" s="151"/>
      <c r="T30" s="151"/>
      <c r="U30" s="151"/>
      <c r="V30" s="151"/>
      <c r="W30" s="151"/>
      <c r="X30" s="151"/>
      <c r="Y30" s="151"/>
    </row>
    <row r="31" spans="1:25" ht="60.6" customHeight="1" thickBot="1" x14ac:dyDescent="0.3">
      <c r="A31" s="131"/>
      <c r="B31" s="173"/>
      <c r="C31" s="172"/>
      <c r="D31" s="172"/>
      <c r="E31" s="3"/>
      <c r="F31" s="164" t="s">
        <v>23</v>
      </c>
      <c r="G31" s="164"/>
      <c r="H31" s="164"/>
      <c r="I31" s="17"/>
      <c r="J31" s="17"/>
      <c r="K31" s="17"/>
      <c r="L31" s="17"/>
      <c r="M31" s="138">
        <f>SUM(M13:M30)</f>
        <v>0</v>
      </c>
      <c r="N31" s="17"/>
      <c r="O31" s="91" t="str">
        <f>IF(F15="VÄLJ","Ange om projektet avser nybyggnation eller upprustning",IF(F15="UPPRUSTNING","Endast steg 1 och steg 2 sammanlagt är relevant vid upprustning",IF(M31&lt;0,"Inga förutsättningar att uppnå LYF",IF(M31&lt;10,"Förutsättningar finns att uppnå LYF","Goda förutsättningar att uppnå LYF"))))</f>
        <v>Ange om projektet avser nybyggnation eller upprustning</v>
      </c>
      <c r="P31" s="143"/>
      <c r="Q31" s="144"/>
      <c r="R31" s="144"/>
      <c r="S31" s="144"/>
      <c r="T31" s="144"/>
      <c r="U31" s="144"/>
      <c r="V31" s="144"/>
      <c r="W31" s="144"/>
      <c r="X31" s="144"/>
      <c r="Y31" s="144"/>
    </row>
    <row r="32" spans="1:25" ht="10.9" customHeight="1" x14ac:dyDescent="0.25">
      <c r="A32" s="131"/>
      <c r="B32" s="173"/>
      <c r="C32" s="172"/>
      <c r="D32" s="172"/>
      <c r="E32" s="3"/>
      <c r="F32" s="112"/>
      <c r="G32" s="112"/>
      <c r="H32" s="112"/>
      <c r="I32" s="17"/>
      <c r="J32" s="17"/>
      <c r="K32" s="17"/>
      <c r="L32" s="17"/>
      <c r="M32" s="91"/>
      <c r="N32" s="17"/>
      <c r="O32" s="91"/>
      <c r="P32" s="143"/>
      <c r="Q32" s="144"/>
      <c r="R32" s="144"/>
      <c r="S32" s="144"/>
      <c r="T32" s="144"/>
      <c r="U32" s="144"/>
      <c r="V32" s="144"/>
      <c r="W32" s="144"/>
      <c r="X32" s="144"/>
      <c r="Y32" s="144"/>
    </row>
    <row r="33" spans="1:25" ht="12" customHeight="1" x14ac:dyDescent="0.25">
      <c r="A33" s="131"/>
      <c r="B33" s="173"/>
      <c r="C33" s="172"/>
      <c r="D33" s="172"/>
      <c r="E33" s="3"/>
      <c r="F33" s="160" t="str">
        <f>IF(F15="NYBYGGNATION","Beskrivning av nivåer Steg 1, ej relevant vid upprustning.","")</f>
        <v/>
      </c>
      <c r="G33" s="161"/>
      <c r="H33" s="161"/>
      <c r="I33" s="17"/>
      <c r="J33" s="17"/>
      <c r="K33" s="17"/>
      <c r="L33" s="17"/>
      <c r="M33" s="133" t="str">
        <f>IF(F15="NYBYGGNATION","&gt; 10","")</f>
        <v/>
      </c>
      <c r="N33" s="17"/>
      <c r="O33" s="26" t="str">
        <f>IF(F15="NYBYGGNATION","Goda förutsättningar att uppnå LYF","")</f>
        <v/>
      </c>
      <c r="P33" s="143"/>
      <c r="Q33" s="144"/>
      <c r="R33" s="144"/>
      <c r="S33" s="144"/>
      <c r="T33" s="144"/>
      <c r="U33" s="144"/>
      <c r="V33" s="144"/>
      <c r="W33" s="144"/>
      <c r="X33" s="144"/>
      <c r="Y33" s="144"/>
    </row>
    <row r="34" spans="1:25" ht="12" customHeight="1" x14ac:dyDescent="0.25">
      <c r="A34" s="131"/>
      <c r="B34" s="173"/>
      <c r="C34" s="172"/>
      <c r="D34" s="172"/>
      <c r="E34" s="3"/>
      <c r="F34" s="161"/>
      <c r="G34" s="161"/>
      <c r="H34" s="161"/>
      <c r="I34" s="17"/>
      <c r="J34" s="17"/>
      <c r="K34" s="17"/>
      <c r="L34" s="17"/>
      <c r="M34" s="133" t="str">
        <f>IF(F15="NYBYGGNATION","0 &lt; 10","")</f>
        <v/>
      </c>
      <c r="N34" s="17"/>
      <c r="O34" s="26" t="str">
        <f>IF(F15="NYBYGGNATION","Förutsättningar finns att uppnå LYF","")</f>
        <v/>
      </c>
      <c r="P34" s="143"/>
      <c r="Q34" s="144"/>
      <c r="R34" s="144"/>
      <c r="S34" s="144"/>
      <c r="T34" s="144"/>
      <c r="U34" s="144"/>
      <c r="V34" s="144"/>
      <c r="W34" s="144"/>
      <c r="X34" s="144"/>
      <c r="Y34" s="144"/>
    </row>
    <row r="35" spans="1:25" ht="13.9" customHeight="1" x14ac:dyDescent="0.25">
      <c r="A35" s="131"/>
      <c r="B35" s="173"/>
      <c r="C35" s="172"/>
      <c r="D35" s="172"/>
      <c r="E35" s="3"/>
      <c r="F35" s="161"/>
      <c r="G35" s="161"/>
      <c r="H35" s="161"/>
      <c r="I35" s="17"/>
      <c r="J35" s="17"/>
      <c r="K35" s="17"/>
      <c r="L35" s="17"/>
      <c r="M35" s="133" t="str">
        <f>IF(F15="NYBYGGNATION","&lt; 0","")</f>
        <v/>
      </c>
      <c r="N35" s="17"/>
      <c r="O35" s="26" t="str">
        <f>IF(F15="NYBYGGNATION","Inga förutsättningar att uppnå LYF","")</f>
        <v/>
      </c>
      <c r="P35" s="143"/>
      <c r="Q35" s="144"/>
      <c r="R35" s="144"/>
      <c r="S35" s="144"/>
      <c r="T35" s="144"/>
      <c r="U35" s="144"/>
      <c r="V35" s="144"/>
      <c r="W35" s="144"/>
      <c r="X35" s="144"/>
      <c r="Y35" s="144"/>
    </row>
    <row r="36" spans="1:25" s="119" customFormat="1" ht="8.4499999999999993" customHeight="1" thickBot="1" x14ac:dyDescent="0.3">
      <c r="A36" s="131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152"/>
      <c r="Q36" s="153"/>
      <c r="R36" s="153"/>
      <c r="S36" s="153"/>
      <c r="T36" s="153"/>
      <c r="U36" s="153"/>
      <c r="V36" s="153"/>
      <c r="W36" s="153"/>
      <c r="X36" s="153"/>
      <c r="Y36" s="153"/>
    </row>
    <row r="37" spans="1:25" s="119" customFormat="1" ht="24.6" customHeight="1" thickBot="1" x14ac:dyDescent="0.3">
      <c r="A37" s="131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152"/>
      <c r="Q37" s="153"/>
      <c r="R37" s="153"/>
      <c r="S37" s="153"/>
      <c r="T37" s="153"/>
      <c r="U37" s="153"/>
      <c r="V37" s="153"/>
      <c r="W37" s="153"/>
      <c r="X37" s="153"/>
      <c r="Y37" s="153"/>
    </row>
    <row r="38" spans="1:25" ht="36" customHeight="1" thickBot="1" x14ac:dyDescent="0.3">
      <c r="A38" s="131"/>
      <c r="B38" s="61"/>
      <c r="C38" s="62"/>
      <c r="D38" s="78" t="s">
        <v>20</v>
      </c>
      <c r="E38" s="63"/>
      <c r="F38" s="64"/>
      <c r="G38" s="64"/>
      <c r="H38" s="65"/>
      <c r="I38" s="65"/>
      <c r="J38" s="65"/>
      <c r="K38" s="65"/>
      <c r="L38" s="65"/>
      <c r="M38" s="66"/>
      <c r="N38" s="65"/>
      <c r="O38" s="61"/>
      <c r="P38" s="143"/>
      <c r="Q38" s="144"/>
      <c r="R38" s="144"/>
      <c r="S38" s="144"/>
      <c r="T38" s="144"/>
      <c r="U38" s="144"/>
      <c r="V38" s="144"/>
      <c r="W38" s="144"/>
      <c r="X38" s="144"/>
      <c r="Y38" s="144"/>
    </row>
    <row r="39" spans="1:25" ht="6" customHeight="1" x14ac:dyDescent="0.25">
      <c r="A39" s="131"/>
      <c r="B39"/>
      <c r="C39" s="1"/>
      <c r="D39" s="30"/>
      <c r="E39" s="3"/>
      <c r="F39" s="2"/>
      <c r="G39" s="2"/>
      <c r="H39" s="17"/>
      <c r="I39" s="17"/>
      <c r="J39" s="17"/>
      <c r="K39" s="17"/>
      <c r="L39" s="17"/>
      <c r="M39" s="23"/>
      <c r="N39" s="17"/>
      <c r="O39"/>
      <c r="P39" s="143"/>
      <c r="Q39" s="144"/>
      <c r="R39" s="144"/>
      <c r="S39" s="144"/>
      <c r="T39" s="144"/>
      <c r="U39" s="144"/>
      <c r="V39" s="144"/>
      <c r="W39" s="144"/>
      <c r="X39" s="144"/>
      <c r="Y39" s="144"/>
    </row>
    <row r="40" spans="1:25" ht="12" customHeight="1" thickBot="1" x14ac:dyDescent="0.3">
      <c r="A40" s="131"/>
      <c r="B40"/>
      <c r="C40" s="1"/>
      <c r="D40" s="30"/>
      <c r="E40" s="3"/>
      <c r="F40" s="2"/>
      <c r="G40" s="2"/>
      <c r="H40" s="17"/>
      <c r="I40" s="17"/>
      <c r="J40" s="17"/>
      <c r="K40" s="17"/>
      <c r="L40" s="17"/>
      <c r="M40" s="23"/>
      <c r="N40" s="17"/>
      <c r="O40"/>
      <c r="P40" s="143"/>
      <c r="Q40" s="144"/>
      <c r="R40" s="144"/>
      <c r="S40" s="144"/>
      <c r="T40" s="144"/>
      <c r="U40" s="144"/>
      <c r="V40" s="144"/>
      <c r="W40" s="144"/>
      <c r="X40" s="144"/>
      <c r="Y40" s="144"/>
    </row>
    <row r="41" spans="1:25" ht="15" customHeight="1" thickBot="1" x14ac:dyDescent="0.3">
      <c r="A41" s="131"/>
      <c r="B41" s="171"/>
      <c r="C41" s="1" t="s">
        <v>29</v>
      </c>
      <c r="D41" s="134" t="s">
        <v>114</v>
      </c>
      <c r="E41" s="3"/>
      <c r="F41" s="142" t="s">
        <v>7</v>
      </c>
      <c r="G41" s="107" t="s">
        <v>62</v>
      </c>
      <c r="H41" s="2"/>
      <c r="I41" s="16"/>
      <c r="J41" s="17"/>
      <c r="K41" s="15"/>
      <c r="L41" s="17"/>
      <c r="M41" s="27">
        <f>IF(F41="VÄLJ",0,IF(F41&lt;3,0,2))</f>
        <v>0</v>
      </c>
      <c r="N41" s="17"/>
      <c r="O41" t="s">
        <v>154</v>
      </c>
      <c r="P41" s="143"/>
      <c r="Q41" s="144"/>
      <c r="R41" s="144"/>
      <c r="S41" s="144"/>
      <c r="T41" s="144"/>
      <c r="U41" s="144"/>
      <c r="V41" s="144"/>
      <c r="W41" s="144"/>
      <c r="X41" s="144"/>
      <c r="Y41" s="144"/>
    </row>
    <row r="42" spans="1:25" ht="15" customHeight="1" thickBot="1" x14ac:dyDescent="0.3">
      <c r="A42" s="131"/>
      <c r="B42" s="171"/>
      <c r="C42" s="170" t="s">
        <v>28</v>
      </c>
      <c r="D42" s="135" t="s">
        <v>137</v>
      </c>
      <c r="E42" s="3"/>
      <c r="F42" s="141" t="s">
        <v>7</v>
      </c>
      <c r="G42" s="107"/>
      <c r="H42" s="17"/>
      <c r="I42" s="17"/>
      <c r="J42" s="17"/>
      <c r="K42" s="17"/>
      <c r="L42" s="17"/>
      <c r="M42" s="17"/>
      <c r="N42" s="19"/>
      <c r="O42" s="52" t="s">
        <v>80</v>
      </c>
      <c r="P42" s="143"/>
      <c r="Q42" s="144"/>
      <c r="R42" s="144"/>
      <c r="S42" s="144"/>
      <c r="T42" s="144"/>
      <c r="U42" s="144"/>
      <c r="V42" s="144"/>
      <c r="W42" s="144"/>
      <c r="X42" s="144"/>
      <c r="Y42" s="144"/>
    </row>
    <row r="43" spans="1:25" ht="15.6" customHeight="1" x14ac:dyDescent="0.25">
      <c r="A43" s="131"/>
      <c r="B43" s="171"/>
      <c r="C43" s="170"/>
      <c r="D43" s="135" t="s">
        <v>36</v>
      </c>
      <c r="E43" s="3"/>
      <c r="F43" s="140">
        <v>0</v>
      </c>
      <c r="G43" s="104" t="s">
        <v>62</v>
      </c>
      <c r="H43" s="17"/>
      <c r="I43" s="2"/>
      <c r="J43" s="16">
        <v>2</v>
      </c>
      <c r="K43" s="14">
        <v>0.4</v>
      </c>
      <c r="L43" s="17"/>
      <c r="M43" s="27">
        <f>IF((F43*K43)&gt;=J43,J43,(F43*K43))</f>
        <v>0</v>
      </c>
      <c r="N43" s="19"/>
      <c r="O43" t="s">
        <v>10</v>
      </c>
      <c r="P43" s="143"/>
      <c r="Q43" s="144"/>
      <c r="R43" s="144"/>
      <c r="S43" s="144"/>
      <c r="T43" s="144"/>
      <c r="U43" s="144"/>
      <c r="V43" s="144"/>
      <c r="W43" s="144"/>
      <c r="X43" s="144"/>
      <c r="Y43" s="144"/>
    </row>
    <row r="44" spans="1:25" ht="14.45" customHeight="1" x14ac:dyDescent="0.25">
      <c r="A44" s="131"/>
      <c r="B44" s="171"/>
      <c r="C44" s="170"/>
      <c r="D44" s="135" t="s">
        <v>37</v>
      </c>
      <c r="E44" s="3"/>
      <c r="F44" s="140" t="s">
        <v>7</v>
      </c>
      <c r="G44" s="104" t="s">
        <v>62</v>
      </c>
      <c r="H44" s="2"/>
      <c r="I44" s="16"/>
      <c r="J44" s="17"/>
      <c r="K44" s="16">
        <v>0.33300000000000002</v>
      </c>
      <c r="L44" s="17"/>
      <c r="M44" s="27">
        <f>IF(F44="VÄLJ",0,F44*K44)</f>
        <v>0</v>
      </c>
      <c r="N44" s="17"/>
      <c r="O44" t="s">
        <v>96</v>
      </c>
      <c r="P44" s="143"/>
      <c r="Q44" s="144"/>
      <c r="R44" s="144"/>
      <c r="S44" s="144"/>
      <c r="T44" s="144"/>
      <c r="U44" s="144"/>
      <c r="V44" s="144"/>
      <c r="W44" s="144"/>
      <c r="X44" s="144"/>
      <c r="Y44" s="144"/>
    </row>
    <row r="45" spans="1:25" ht="14.45" customHeight="1" x14ac:dyDescent="0.25">
      <c r="A45" s="131"/>
      <c r="B45" s="171"/>
      <c r="C45" s="170"/>
      <c r="D45" s="135" t="s">
        <v>55</v>
      </c>
      <c r="E45" s="98"/>
      <c r="F45" s="99"/>
      <c r="G45" s="106"/>
      <c r="H45" s="99"/>
      <c r="I45" s="101"/>
      <c r="J45" s="100"/>
      <c r="K45" s="101"/>
      <c r="L45" s="100"/>
      <c r="M45" s="103">
        <f>SUM(M42:M44)</f>
        <v>0</v>
      </c>
      <c r="N45" s="17"/>
      <c r="O45"/>
      <c r="P45" s="143"/>
      <c r="Q45" s="144"/>
      <c r="R45" s="144"/>
      <c r="S45" s="144"/>
      <c r="T45" s="144"/>
      <c r="U45" s="144"/>
      <c r="V45" s="144"/>
      <c r="W45" s="144"/>
      <c r="X45" s="144"/>
      <c r="Y45" s="144"/>
    </row>
    <row r="46" spans="1:25" x14ac:dyDescent="0.25">
      <c r="A46" s="131"/>
      <c r="B46" s="171"/>
      <c r="C46" s="170" t="s">
        <v>30</v>
      </c>
      <c r="D46" s="134" t="s">
        <v>64</v>
      </c>
      <c r="E46" s="3"/>
      <c r="F46" s="140">
        <v>0</v>
      </c>
      <c r="G46" s="104" t="s">
        <v>61</v>
      </c>
      <c r="H46" s="90">
        <f>IF(F46=0,0,(F46/F18)*100)</f>
        <v>0</v>
      </c>
      <c r="I46" s="14">
        <f>IF(H46&lt;I27,0,(IF((H46*K46)&gt;=J46,J46,(H46*K46))))</f>
        <v>0</v>
      </c>
      <c r="J46" s="16">
        <v>2.5</v>
      </c>
      <c r="K46" s="14">
        <v>0.05</v>
      </c>
      <c r="L46" s="17"/>
      <c r="M46" s="27">
        <f>IF(M27&gt;4.9,0,IF((M27+M28)=0,I46,(I46*(1-(H27/50)))))</f>
        <v>0</v>
      </c>
      <c r="N46" s="19"/>
      <c r="O46" t="s">
        <v>16</v>
      </c>
      <c r="P46" s="143"/>
      <c r="Q46" s="144"/>
      <c r="R46" s="144"/>
      <c r="S46" s="144"/>
      <c r="T46" s="144"/>
      <c r="U46" s="144"/>
      <c r="V46" s="144"/>
      <c r="W46" s="144"/>
      <c r="X46" s="144"/>
      <c r="Y46" s="144"/>
    </row>
    <row r="47" spans="1:25" x14ac:dyDescent="0.25">
      <c r="A47" s="131"/>
      <c r="B47" s="171"/>
      <c r="C47" s="170"/>
      <c r="D47" s="134" t="s">
        <v>38</v>
      </c>
      <c r="E47" s="3"/>
      <c r="F47" s="140">
        <v>0</v>
      </c>
      <c r="G47" s="104" t="s">
        <v>62</v>
      </c>
      <c r="H47" s="17"/>
      <c r="I47" s="16">
        <v>10</v>
      </c>
      <c r="J47" s="17">
        <v>60</v>
      </c>
      <c r="K47" s="15">
        <v>0.03</v>
      </c>
      <c r="L47" s="17"/>
      <c r="M47" s="27">
        <f>IF(F20&lt;F91,0,(IF(F47&gt;J47,2,(IF(F47&lt;I47,0,(1+((F47-10)*K47)))))))</f>
        <v>0</v>
      </c>
      <c r="N47" s="19"/>
      <c r="O47" t="s">
        <v>155</v>
      </c>
      <c r="P47" s="143"/>
      <c r="Q47" s="144"/>
      <c r="R47" s="144"/>
      <c r="S47" s="144"/>
      <c r="T47" s="144"/>
      <c r="U47" s="144"/>
      <c r="V47" s="144"/>
      <c r="W47" s="144"/>
      <c r="X47" s="144"/>
      <c r="Y47" s="144"/>
    </row>
    <row r="48" spans="1:25" x14ac:dyDescent="0.25">
      <c r="A48" s="131"/>
      <c r="B48" s="171"/>
      <c r="C48" s="170"/>
      <c r="D48" s="134" t="s">
        <v>131</v>
      </c>
      <c r="E48" s="3"/>
      <c r="F48" s="140" t="s">
        <v>13</v>
      </c>
      <c r="G48" s="104"/>
      <c r="H48" s="17"/>
      <c r="I48" s="17"/>
      <c r="J48" s="17"/>
      <c r="K48" s="16">
        <v>2</v>
      </c>
      <c r="L48" s="17"/>
      <c r="M48" s="16">
        <f>IF(F48="NEJ",0,K48)</f>
        <v>0</v>
      </c>
      <c r="N48" s="19"/>
      <c r="O48" t="s">
        <v>81</v>
      </c>
      <c r="P48" s="143"/>
      <c r="Q48" s="144"/>
      <c r="R48" s="144"/>
      <c r="S48" s="144"/>
      <c r="T48" s="144"/>
      <c r="U48" s="144"/>
      <c r="V48" s="144"/>
      <c r="W48" s="144"/>
      <c r="X48" s="144"/>
      <c r="Y48" s="144"/>
    </row>
    <row r="49" spans="1:25" ht="15.75" thickBot="1" x14ac:dyDescent="0.3">
      <c r="A49" s="131"/>
      <c r="B49" s="171"/>
      <c r="C49" s="170"/>
      <c r="D49" s="134" t="s">
        <v>132</v>
      </c>
      <c r="E49" s="3"/>
      <c r="F49" s="140" t="s">
        <v>13</v>
      </c>
      <c r="G49" s="107"/>
      <c r="H49" s="17"/>
      <c r="I49" s="17"/>
      <c r="J49" s="17"/>
      <c r="K49" s="17"/>
      <c r="L49" s="17"/>
      <c r="M49" s="16">
        <f>IF(F49="NEJ",0,2)</f>
        <v>0</v>
      </c>
      <c r="N49" s="19"/>
      <c r="O49"/>
      <c r="P49" s="143"/>
      <c r="Q49" s="144"/>
      <c r="R49" s="144"/>
      <c r="S49" s="144"/>
      <c r="T49" s="144"/>
      <c r="U49" s="144"/>
      <c r="V49" s="144"/>
      <c r="W49" s="144"/>
      <c r="X49" s="144"/>
      <c r="Y49" s="144"/>
    </row>
    <row r="50" spans="1:25" ht="15.75" thickBot="1" x14ac:dyDescent="0.3">
      <c r="A50" s="131"/>
      <c r="B50" s="171"/>
      <c r="C50" s="170"/>
      <c r="D50" s="134" t="s">
        <v>144</v>
      </c>
      <c r="E50" s="3"/>
      <c r="F50" s="141" t="s">
        <v>7</v>
      </c>
      <c r="G50" s="2"/>
      <c r="H50" s="17"/>
      <c r="I50" s="16"/>
      <c r="J50" s="17"/>
      <c r="K50" s="15"/>
      <c r="L50" s="17"/>
      <c r="M50" s="25"/>
      <c r="N50" s="19"/>
      <c r="O50" s="52" t="s">
        <v>80</v>
      </c>
      <c r="P50" s="143"/>
      <c r="Q50" s="144"/>
      <c r="R50" s="144"/>
      <c r="S50" s="144"/>
      <c r="T50" s="144"/>
      <c r="U50" s="144"/>
      <c r="V50" s="144"/>
      <c r="W50" s="144"/>
      <c r="X50" s="144"/>
      <c r="Y50" s="144"/>
    </row>
    <row r="51" spans="1:25" ht="15.75" thickBot="1" x14ac:dyDescent="0.3">
      <c r="A51" s="131"/>
      <c r="B51" s="171"/>
      <c r="C51" s="170"/>
      <c r="D51" s="134" t="s">
        <v>54</v>
      </c>
      <c r="E51" s="98"/>
      <c r="F51" s="99"/>
      <c r="G51" s="106"/>
      <c r="H51" s="100"/>
      <c r="I51" s="101"/>
      <c r="J51" s="100"/>
      <c r="K51" s="102"/>
      <c r="L51" s="100"/>
      <c r="M51" s="103">
        <f>SUM(M46:M50)</f>
        <v>0</v>
      </c>
      <c r="N51" s="19"/>
      <c r="O51"/>
      <c r="P51" s="143"/>
      <c r="Q51" s="144"/>
      <c r="R51" s="144"/>
      <c r="S51" s="144"/>
      <c r="T51" s="144"/>
      <c r="U51" s="144"/>
      <c r="V51" s="144"/>
      <c r="W51" s="144"/>
      <c r="X51" s="144"/>
      <c r="Y51" s="144"/>
    </row>
    <row r="52" spans="1:25" ht="15.75" thickBot="1" x14ac:dyDescent="0.3">
      <c r="A52" s="131"/>
      <c r="B52" s="171"/>
      <c r="C52" s="170" t="s">
        <v>31</v>
      </c>
      <c r="D52" s="135" t="s">
        <v>124</v>
      </c>
      <c r="E52" s="3"/>
      <c r="F52" s="141" t="s">
        <v>7</v>
      </c>
      <c r="G52" s="107"/>
      <c r="H52" s="17"/>
      <c r="I52" s="16"/>
      <c r="J52" s="17"/>
      <c r="K52" s="15"/>
      <c r="L52" s="17"/>
      <c r="M52" s="25"/>
      <c r="N52" s="19"/>
      <c r="O52" s="52" t="s">
        <v>80</v>
      </c>
      <c r="P52" s="143"/>
      <c r="Q52" s="144"/>
      <c r="R52" s="144"/>
      <c r="S52" s="144"/>
      <c r="T52" s="144"/>
      <c r="U52" s="144"/>
      <c r="V52" s="144"/>
      <c r="W52" s="144"/>
      <c r="X52" s="144"/>
      <c r="Y52" s="144"/>
    </row>
    <row r="53" spans="1:25" x14ac:dyDescent="0.25">
      <c r="A53" s="131"/>
      <c r="B53" s="171"/>
      <c r="C53" s="170"/>
      <c r="D53" s="135" t="s">
        <v>138</v>
      </c>
      <c r="E53" s="3"/>
      <c r="F53" s="140" t="s">
        <v>13</v>
      </c>
      <c r="G53" s="104"/>
      <c r="H53" s="17"/>
      <c r="I53" s="17"/>
      <c r="J53" s="17"/>
      <c r="K53" s="16">
        <v>2</v>
      </c>
      <c r="L53" s="17"/>
      <c r="M53" s="16">
        <f>IF(F53="NEJ",0,K53)</f>
        <v>0</v>
      </c>
      <c r="N53" s="19"/>
      <c r="O53" t="s">
        <v>81</v>
      </c>
      <c r="P53" s="143"/>
      <c r="Q53" s="144"/>
      <c r="R53" s="144"/>
      <c r="S53" s="144"/>
      <c r="T53" s="144"/>
      <c r="U53" s="144"/>
      <c r="V53" s="144"/>
      <c r="W53" s="144"/>
      <c r="X53" s="144"/>
      <c r="Y53" s="144"/>
    </row>
    <row r="54" spans="1:25" x14ac:dyDescent="0.25">
      <c r="A54" s="131"/>
      <c r="B54" s="171"/>
      <c r="C54" s="170"/>
      <c r="D54" s="135" t="s">
        <v>39</v>
      </c>
      <c r="E54" s="3"/>
      <c r="F54" s="140" t="s">
        <v>13</v>
      </c>
      <c r="G54" s="2"/>
      <c r="H54" s="17"/>
      <c r="I54" s="17"/>
      <c r="J54" s="17"/>
      <c r="K54" s="16">
        <v>2</v>
      </c>
      <c r="L54" s="17"/>
      <c r="M54" s="16">
        <f>IF(F54="NEJ",0,K54)</f>
        <v>0</v>
      </c>
      <c r="N54" s="19"/>
      <c r="O54" t="s">
        <v>81</v>
      </c>
      <c r="P54" s="143"/>
      <c r="Q54" s="144"/>
      <c r="R54" s="144"/>
      <c r="S54" s="144"/>
      <c r="T54" s="144"/>
      <c r="U54" s="144"/>
      <c r="V54" s="144"/>
      <c r="W54" s="144"/>
      <c r="X54" s="144"/>
      <c r="Y54" s="144"/>
    </row>
    <row r="55" spans="1:25" x14ac:dyDescent="0.25">
      <c r="A55" s="131"/>
      <c r="B55" s="171"/>
      <c r="C55" s="170"/>
      <c r="D55" s="135" t="s">
        <v>117</v>
      </c>
      <c r="E55" s="3"/>
      <c r="F55" s="140">
        <v>0</v>
      </c>
      <c r="G55" s="104" t="s">
        <v>61</v>
      </c>
      <c r="H55" s="17"/>
      <c r="I55" s="17"/>
      <c r="J55" s="17"/>
      <c r="K55" s="16">
        <v>1</v>
      </c>
      <c r="L55" s="17"/>
      <c r="M55" s="16">
        <f>IF(F18=0,0,IF((F55/F18)&lt;0.01,0,K55))</f>
        <v>0</v>
      </c>
      <c r="N55" s="19"/>
      <c r="O55" t="s">
        <v>82</v>
      </c>
      <c r="P55" s="143"/>
      <c r="Q55" s="154"/>
      <c r="R55" s="144"/>
      <c r="S55" s="144"/>
      <c r="T55" s="144"/>
      <c r="U55" s="144"/>
      <c r="V55" s="144"/>
      <c r="W55" s="144"/>
      <c r="X55" s="144"/>
      <c r="Y55" s="144"/>
    </row>
    <row r="56" spans="1:25" x14ac:dyDescent="0.25">
      <c r="A56" s="131"/>
      <c r="B56" s="171"/>
      <c r="C56" s="170"/>
      <c r="D56" s="135" t="s">
        <v>53</v>
      </c>
      <c r="E56" s="98"/>
      <c r="F56" s="99"/>
      <c r="G56" s="108"/>
      <c r="H56" s="100"/>
      <c r="I56" s="100"/>
      <c r="J56" s="100"/>
      <c r="K56" s="101"/>
      <c r="L56" s="100"/>
      <c r="M56" s="101">
        <f>SUM(M53:M55)</f>
        <v>0</v>
      </c>
      <c r="N56" s="19"/>
      <c r="O56"/>
      <c r="P56" s="143"/>
      <c r="Q56" s="154"/>
      <c r="R56" s="144"/>
      <c r="S56" s="144"/>
      <c r="T56" s="144"/>
      <c r="U56" s="144"/>
      <c r="V56" s="144"/>
      <c r="W56" s="144"/>
      <c r="X56" s="144"/>
      <c r="Y56" s="144"/>
    </row>
    <row r="57" spans="1:25" ht="14.45" customHeight="1" x14ac:dyDescent="0.25">
      <c r="A57" s="131"/>
      <c r="B57" s="171"/>
      <c r="C57" s="170" t="s">
        <v>32</v>
      </c>
      <c r="D57" s="134" t="s">
        <v>40</v>
      </c>
      <c r="E57" s="3"/>
      <c r="F57" s="140" t="s">
        <v>7</v>
      </c>
      <c r="G57" s="104" t="s">
        <v>62</v>
      </c>
      <c r="H57" s="17"/>
      <c r="I57" s="17"/>
      <c r="J57" s="17"/>
      <c r="K57" s="16">
        <v>2</v>
      </c>
      <c r="L57" s="17"/>
      <c r="M57" s="16">
        <f>IF(F57="8 eller fler",K57,IF(F57="6-7 platser",1,0))</f>
        <v>0</v>
      </c>
      <c r="N57" s="19"/>
      <c r="O57" t="s">
        <v>91</v>
      </c>
      <c r="P57" s="143"/>
      <c r="Q57" s="144"/>
      <c r="R57" s="144"/>
      <c r="S57" s="144"/>
      <c r="T57" s="144"/>
      <c r="U57" s="144"/>
      <c r="V57" s="144"/>
      <c r="W57" s="144"/>
      <c r="X57" s="144"/>
      <c r="Y57" s="144"/>
    </row>
    <row r="58" spans="1:25" ht="14.45" customHeight="1" x14ac:dyDescent="0.25">
      <c r="A58" s="131"/>
      <c r="B58" s="171"/>
      <c r="C58" s="170"/>
      <c r="D58" s="134" t="s">
        <v>41</v>
      </c>
      <c r="E58" s="3"/>
      <c r="F58" s="140" t="s">
        <v>13</v>
      </c>
      <c r="G58" s="104"/>
      <c r="H58" s="17"/>
      <c r="I58" s="17"/>
      <c r="J58" s="17"/>
      <c r="K58" s="16">
        <v>1</v>
      </c>
      <c r="L58" s="17"/>
      <c r="M58" s="16">
        <f>IF(F58="NEJ",0,K58)</f>
        <v>0</v>
      </c>
      <c r="N58" s="19"/>
      <c r="O58" t="s">
        <v>84</v>
      </c>
      <c r="P58" s="143"/>
      <c r="Q58" s="144"/>
      <c r="R58" s="144"/>
      <c r="S58" s="144"/>
      <c r="T58" s="144"/>
      <c r="U58" s="144"/>
      <c r="V58" s="144"/>
      <c r="W58" s="144"/>
      <c r="X58" s="144"/>
      <c r="Y58" s="144"/>
    </row>
    <row r="59" spans="1:25" x14ac:dyDescent="0.25">
      <c r="A59" s="131"/>
      <c r="B59" s="171"/>
      <c r="C59" s="170"/>
      <c r="D59" s="134" t="s">
        <v>42</v>
      </c>
      <c r="E59" s="3"/>
      <c r="F59" s="140" t="s">
        <v>13</v>
      </c>
      <c r="G59" s="104"/>
      <c r="H59" s="17"/>
      <c r="I59" s="17"/>
      <c r="J59" s="17"/>
      <c r="K59" s="16">
        <v>2</v>
      </c>
      <c r="L59" s="17"/>
      <c r="M59" s="16">
        <f>IF(F59="NEJ",0,K59)</f>
        <v>0</v>
      </c>
      <c r="N59" s="19"/>
      <c r="O59" t="s">
        <v>81</v>
      </c>
      <c r="P59" s="143"/>
      <c r="Q59" s="144"/>
      <c r="R59" s="144"/>
      <c r="S59" s="144"/>
      <c r="T59" s="144"/>
      <c r="U59" s="144"/>
      <c r="V59" s="144"/>
      <c r="W59" s="144"/>
      <c r="X59" s="144"/>
      <c r="Y59" s="144"/>
    </row>
    <row r="60" spans="1:25" x14ac:dyDescent="0.25">
      <c r="A60" s="131"/>
      <c r="B60" s="171"/>
      <c r="C60" s="170"/>
      <c r="D60" s="134" t="s">
        <v>43</v>
      </c>
      <c r="E60" s="3"/>
      <c r="F60" s="140" t="s">
        <v>13</v>
      </c>
      <c r="G60" s="104"/>
      <c r="H60" s="17"/>
      <c r="I60" s="17"/>
      <c r="J60" s="17"/>
      <c r="K60" s="16">
        <v>2</v>
      </c>
      <c r="L60" s="17"/>
      <c r="M60" s="16">
        <f>IF(F60="NEJ",0,K60)</f>
        <v>0</v>
      </c>
      <c r="N60" s="19"/>
      <c r="O60" t="s">
        <v>81</v>
      </c>
      <c r="P60" s="143"/>
      <c r="Q60" s="144"/>
      <c r="R60" s="144"/>
      <c r="S60" s="144"/>
      <c r="T60" s="144"/>
      <c r="U60" s="144"/>
      <c r="V60" s="144"/>
      <c r="W60" s="144"/>
      <c r="X60" s="144"/>
      <c r="Y60" s="144"/>
    </row>
    <row r="61" spans="1:25" ht="13.9" customHeight="1" x14ac:dyDescent="0.25">
      <c r="A61" s="131"/>
      <c r="B61" s="171"/>
      <c r="C61" s="170"/>
      <c r="D61" s="134" t="s">
        <v>145</v>
      </c>
      <c r="E61" s="3"/>
      <c r="F61" s="140" t="s">
        <v>13</v>
      </c>
      <c r="G61" s="104"/>
      <c r="H61" s="17"/>
      <c r="I61" s="17"/>
      <c r="J61" s="17"/>
      <c r="K61" s="16">
        <v>1</v>
      </c>
      <c r="L61" s="17"/>
      <c r="M61" s="16">
        <f>IF(F61="NEJ",0,K61)</f>
        <v>0</v>
      </c>
      <c r="N61" s="19"/>
      <c r="O61" t="s">
        <v>84</v>
      </c>
      <c r="P61" s="143"/>
      <c r="Q61" s="144"/>
      <c r="R61" s="144"/>
      <c r="S61" s="144"/>
      <c r="T61" s="144"/>
      <c r="U61" s="144"/>
      <c r="V61" s="144"/>
      <c r="W61" s="144"/>
      <c r="X61" s="144"/>
      <c r="Y61" s="144"/>
    </row>
    <row r="62" spans="1:25" ht="14.45" customHeight="1" thickBot="1" x14ac:dyDescent="0.3">
      <c r="A62" s="131"/>
      <c r="B62" s="171"/>
      <c r="C62" s="170"/>
      <c r="D62" s="134" t="s">
        <v>44</v>
      </c>
      <c r="E62" s="3"/>
      <c r="F62" s="140">
        <v>0</v>
      </c>
      <c r="G62" s="107" t="s">
        <v>62</v>
      </c>
      <c r="H62" s="2"/>
      <c r="I62" s="16">
        <v>3</v>
      </c>
      <c r="J62" s="17">
        <v>5</v>
      </c>
      <c r="K62" s="14">
        <v>0.35</v>
      </c>
      <c r="L62" s="17"/>
      <c r="M62" s="27">
        <f>IF(F62&gt;=J62,1,(IF(F62&lt;I62,0,((F62-I62+1)*K62))))</f>
        <v>0</v>
      </c>
      <c r="N62" s="19"/>
      <c r="O62" t="s">
        <v>97</v>
      </c>
      <c r="P62" s="143"/>
      <c r="Q62" s="144"/>
      <c r="R62" s="144"/>
      <c r="S62" s="144"/>
      <c r="T62" s="144"/>
      <c r="U62" s="144"/>
      <c r="V62" s="144"/>
      <c r="W62" s="144"/>
      <c r="X62" s="144"/>
      <c r="Y62" s="144"/>
    </row>
    <row r="63" spans="1:25" ht="15.75" thickBot="1" x14ac:dyDescent="0.3">
      <c r="A63" s="131"/>
      <c r="B63" s="171"/>
      <c r="C63" s="170"/>
      <c r="D63" s="134" t="s">
        <v>130</v>
      </c>
      <c r="E63" s="3"/>
      <c r="F63" s="141" t="s">
        <v>7</v>
      </c>
      <c r="G63" s="107"/>
      <c r="H63" s="17"/>
      <c r="I63" s="17"/>
      <c r="J63" s="17"/>
      <c r="K63" s="16"/>
      <c r="L63" s="17"/>
      <c r="M63" s="17"/>
      <c r="N63" s="19"/>
      <c r="O63" s="52" t="s">
        <v>80</v>
      </c>
      <c r="P63" s="143"/>
      <c r="Q63" s="144"/>
      <c r="R63" s="144"/>
      <c r="S63" s="144"/>
      <c r="T63" s="144"/>
      <c r="U63" s="144"/>
      <c r="V63" s="144"/>
      <c r="W63" s="144"/>
      <c r="X63" s="144"/>
      <c r="Y63" s="144"/>
    </row>
    <row r="64" spans="1:25" ht="15.75" thickBot="1" x14ac:dyDescent="0.3">
      <c r="A64" s="131"/>
      <c r="B64" s="171"/>
      <c r="C64" s="170"/>
      <c r="D64" s="134" t="s">
        <v>129</v>
      </c>
      <c r="E64" s="3"/>
      <c r="F64" s="141" t="s">
        <v>7</v>
      </c>
      <c r="G64" s="107"/>
      <c r="H64" s="17"/>
      <c r="I64" s="17"/>
      <c r="J64" s="17"/>
      <c r="K64" s="16"/>
      <c r="L64" s="17"/>
      <c r="M64" s="17"/>
      <c r="N64" s="19"/>
      <c r="O64" s="52" t="s">
        <v>80</v>
      </c>
      <c r="P64" s="143"/>
      <c r="Q64" s="144"/>
      <c r="R64" s="144"/>
      <c r="S64" s="144"/>
      <c r="T64" s="144"/>
      <c r="U64" s="144"/>
      <c r="V64" s="144"/>
      <c r="W64" s="144"/>
      <c r="X64" s="144"/>
      <c r="Y64" s="144"/>
    </row>
    <row r="65" spans="1:25" x14ac:dyDescent="0.25">
      <c r="A65" s="131"/>
      <c r="B65" s="171"/>
      <c r="C65" s="170"/>
      <c r="D65" s="134" t="s">
        <v>56</v>
      </c>
      <c r="E65" s="98"/>
      <c r="F65" s="99"/>
      <c r="G65" s="108"/>
      <c r="H65" s="100"/>
      <c r="I65" s="100"/>
      <c r="J65" s="100"/>
      <c r="K65" s="101"/>
      <c r="L65" s="100"/>
      <c r="M65" s="101">
        <f>SUM(M57:M64)</f>
        <v>0</v>
      </c>
      <c r="N65" s="19"/>
      <c r="O65"/>
      <c r="P65" s="143"/>
      <c r="Q65" s="144"/>
      <c r="R65" s="144"/>
      <c r="S65" s="144"/>
      <c r="T65" s="144"/>
      <c r="U65" s="144"/>
      <c r="V65" s="144"/>
      <c r="W65" s="144"/>
      <c r="X65" s="144"/>
      <c r="Y65" s="144"/>
    </row>
    <row r="66" spans="1:25" ht="14.45" customHeight="1" x14ac:dyDescent="0.25">
      <c r="A66" s="131"/>
      <c r="B66" s="171"/>
      <c r="C66" s="176" t="s">
        <v>33</v>
      </c>
      <c r="D66" s="135" t="s">
        <v>45</v>
      </c>
      <c r="E66" s="3"/>
      <c r="F66" s="140" t="s">
        <v>13</v>
      </c>
      <c r="G66" s="104"/>
      <c r="H66" s="17"/>
      <c r="I66" s="17"/>
      <c r="J66" s="17"/>
      <c r="K66" s="16">
        <v>1</v>
      </c>
      <c r="L66" s="17"/>
      <c r="M66" s="16">
        <f>IF(F66="NEJ",0,K66)</f>
        <v>0</v>
      </c>
      <c r="N66" s="19"/>
      <c r="O66" t="s">
        <v>84</v>
      </c>
      <c r="P66" s="143"/>
      <c r="Q66" s="144"/>
      <c r="R66" s="144"/>
      <c r="S66" s="144"/>
      <c r="T66" s="144"/>
      <c r="U66" s="144"/>
      <c r="V66" s="144"/>
      <c r="W66" s="144"/>
      <c r="X66" s="144"/>
      <c r="Y66" s="144"/>
    </row>
    <row r="67" spans="1:25" x14ac:dyDescent="0.25">
      <c r="A67" s="131"/>
      <c r="B67" s="171"/>
      <c r="C67" s="176"/>
      <c r="D67" s="135" t="s">
        <v>46</v>
      </c>
      <c r="E67" s="3"/>
      <c r="F67" s="140" t="s">
        <v>13</v>
      </c>
      <c r="G67" s="104"/>
      <c r="H67" s="17"/>
      <c r="I67" s="17"/>
      <c r="J67" s="17"/>
      <c r="K67" s="16">
        <v>1</v>
      </c>
      <c r="L67" s="17"/>
      <c r="M67" s="16">
        <f>IF(F67="NEJ",0,K67)</f>
        <v>0</v>
      </c>
      <c r="N67" s="19"/>
      <c r="O67" t="s">
        <v>84</v>
      </c>
      <c r="P67" s="143"/>
      <c r="Q67" s="144"/>
      <c r="R67" s="144"/>
      <c r="S67" s="144"/>
      <c r="T67" s="144"/>
      <c r="U67" s="144"/>
      <c r="V67" s="144"/>
      <c r="W67" s="144"/>
      <c r="X67" s="144"/>
      <c r="Y67" s="144"/>
    </row>
    <row r="68" spans="1:25" x14ac:dyDescent="0.25">
      <c r="A68" s="131"/>
      <c r="B68" s="171"/>
      <c r="C68" s="176"/>
      <c r="D68" s="135" t="s">
        <v>133</v>
      </c>
      <c r="E68" s="3"/>
      <c r="F68" s="140">
        <v>0</v>
      </c>
      <c r="G68" s="104" t="s">
        <v>62</v>
      </c>
      <c r="H68" s="17"/>
      <c r="I68" s="17"/>
      <c r="J68" s="17"/>
      <c r="K68" s="16">
        <v>0.5</v>
      </c>
      <c r="L68" s="17"/>
      <c r="M68" s="16">
        <f>F68*K68</f>
        <v>0</v>
      </c>
      <c r="N68" s="19"/>
      <c r="O68" t="s">
        <v>6</v>
      </c>
      <c r="P68" s="143"/>
      <c r="Q68" s="144"/>
      <c r="R68" s="144"/>
      <c r="S68" s="144"/>
      <c r="T68" s="144"/>
      <c r="U68" s="144"/>
      <c r="V68" s="144"/>
      <c r="W68" s="144"/>
      <c r="X68" s="144"/>
      <c r="Y68" s="144"/>
    </row>
    <row r="69" spans="1:25" x14ac:dyDescent="0.25">
      <c r="A69" s="131"/>
      <c r="B69" s="171"/>
      <c r="C69" s="176"/>
      <c r="D69" s="135" t="s">
        <v>143</v>
      </c>
      <c r="E69" s="3"/>
      <c r="F69" s="140" t="s">
        <v>7</v>
      </c>
      <c r="G69" s="104"/>
      <c r="H69" s="2"/>
      <c r="I69" s="17"/>
      <c r="J69" s="17"/>
      <c r="K69" s="16">
        <v>1</v>
      </c>
      <c r="L69" s="17"/>
      <c r="M69" s="16">
        <f>IF(F69="1 sandlandskap",1,IF(F69="VÄLJ",0,2))</f>
        <v>0</v>
      </c>
      <c r="N69" s="19"/>
      <c r="O69" t="s">
        <v>91</v>
      </c>
      <c r="P69" s="143"/>
      <c r="Q69" s="144"/>
      <c r="R69" s="144"/>
      <c r="S69" s="144"/>
      <c r="T69" s="144"/>
      <c r="U69" s="144"/>
      <c r="V69" s="144"/>
      <c r="W69" s="144"/>
      <c r="X69" s="144"/>
      <c r="Y69" s="144"/>
    </row>
    <row r="70" spans="1:25" x14ac:dyDescent="0.25">
      <c r="A70" s="131"/>
      <c r="B70" s="171"/>
      <c r="C70" s="176"/>
      <c r="D70" s="135" t="s">
        <v>139</v>
      </c>
      <c r="E70" s="3"/>
      <c r="F70" s="140">
        <v>0</v>
      </c>
      <c r="G70" s="104" t="s">
        <v>62</v>
      </c>
      <c r="H70" s="2"/>
      <c r="I70" s="16">
        <v>6</v>
      </c>
      <c r="J70" s="16">
        <v>12</v>
      </c>
      <c r="K70" s="16">
        <v>2</v>
      </c>
      <c r="L70" s="17"/>
      <c r="M70" s="27">
        <f>IF(F70&gt;J70,2,(IF(F70&lt;I70,0,(0.5+((F70-6)*0.25)))))</f>
        <v>0</v>
      </c>
      <c r="N70" s="19"/>
      <c r="O70" t="s">
        <v>93</v>
      </c>
      <c r="P70" s="143"/>
      <c r="Q70" s="144"/>
      <c r="R70" s="144"/>
      <c r="S70" s="144"/>
      <c r="T70" s="144"/>
      <c r="U70" s="144"/>
      <c r="V70" s="144"/>
      <c r="W70" s="144"/>
      <c r="X70" s="144"/>
      <c r="Y70" s="144"/>
    </row>
    <row r="71" spans="1:25" x14ac:dyDescent="0.25">
      <c r="A71" s="131"/>
      <c r="B71" s="171"/>
      <c r="C71" s="176"/>
      <c r="D71" s="135" t="s">
        <v>134</v>
      </c>
      <c r="E71" s="3"/>
      <c r="F71" s="140" t="s">
        <v>13</v>
      </c>
      <c r="G71" s="104"/>
      <c r="H71" s="2"/>
      <c r="I71" s="16"/>
      <c r="J71" s="16"/>
      <c r="K71" s="16"/>
      <c r="L71" s="17"/>
      <c r="M71" s="27">
        <f>IF(F71="NEJ",0,2)</f>
        <v>0</v>
      </c>
      <c r="N71" s="19"/>
      <c r="O71" t="s">
        <v>81</v>
      </c>
      <c r="P71" s="143"/>
      <c r="Q71" s="144"/>
      <c r="R71" s="144"/>
      <c r="S71" s="144"/>
      <c r="T71" s="144"/>
      <c r="U71" s="144"/>
      <c r="V71" s="144"/>
      <c r="W71" s="144"/>
      <c r="X71" s="144"/>
      <c r="Y71" s="144"/>
    </row>
    <row r="72" spans="1:25" x14ac:dyDescent="0.25">
      <c r="A72" s="131"/>
      <c r="B72" s="171"/>
      <c r="C72" s="176"/>
      <c r="D72" s="135" t="s">
        <v>57</v>
      </c>
      <c r="E72" s="98"/>
      <c r="F72" s="99"/>
      <c r="G72" s="108"/>
      <c r="H72" s="99"/>
      <c r="I72" s="101"/>
      <c r="J72" s="101"/>
      <c r="K72" s="101"/>
      <c r="L72" s="100"/>
      <c r="M72" s="103">
        <f>SUM(M66:M71)</f>
        <v>0</v>
      </c>
      <c r="N72" s="19"/>
      <c r="O72"/>
      <c r="P72" s="143"/>
      <c r="Q72" s="144"/>
      <c r="R72" s="144"/>
      <c r="S72" s="144"/>
      <c r="T72" s="144"/>
      <c r="U72" s="144"/>
      <c r="V72" s="144"/>
      <c r="W72" s="144"/>
      <c r="X72" s="144"/>
      <c r="Y72" s="144"/>
    </row>
    <row r="73" spans="1:25" ht="14.45" customHeight="1" x14ac:dyDescent="0.25">
      <c r="A73" s="131"/>
      <c r="B73" s="171"/>
      <c r="C73" s="176" t="s">
        <v>34</v>
      </c>
      <c r="D73" s="134" t="s">
        <v>47</v>
      </c>
      <c r="E73" s="3"/>
      <c r="F73" s="140" t="s">
        <v>13</v>
      </c>
      <c r="G73" s="107"/>
      <c r="H73" s="17"/>
      <c r="I73" s="17"/>
      <c r="J73" s="17"/>
      <c r="K73" s="16">
        <v>1</v>
      </c>
      <c r="L73" s="17"/>
      <c r="M73" s="16">
        <f>IF(F73="NEJ",0,K73)</f>
        <v>0</v>
      </c>
      <c r="N73" s="19"/>
      <c r="O73" t="s">
        <v>84</v>
      </c>
      <c r="P73" s="143"/>
      <c r="Q73" s="144"/>
      <c r="R73" s="144"/>
      <c r="S73" s="144"/>
      <c r="T73" s="144"/>
      <c r="U73" s="144"/>
      <c r="V73" s="144"/>
      <c r="W73" s="144"/>
      <c r="X73" s="144"/>
      <c r="Y73" s="144"/>
    </row>
    <row r="74" spans="1:25" x14ac:dyDescent="0.25">
      <c r="A74" s="131"/>
      <c r="B74" s="171"/>
      <c r="C74" s="176"/>
      <c r="D74" s="134" t="s">
        <v>118</v>
      </c>
      <c r="E74" s="3"/>
      <c r="F74" s="140" t="s">
        <v>13</v>
      </c>
      <c r="G74" s="107"/>
      <c r="H74" s="17"/>
      <c r="I74" s="17"/>
      <c r="J74" s="17"/>
      <c r="K74" s="16">
        <v>1</v>
      </c>
      <c r="L74" s="17"/>
      <c r="M74" s="16">
        <f>IF(F20&lt;F91,0,(IF(F74="NEJ",0,K74)))</f>
        <v>0</v>
      </c>
      <c r="N74" s="19"/>
      <c r="O74" t="s">
        <v>84</v>
      </c>
      <c r="P74" s="143"/>
      <c r="Q74" s="144"/>
      <c r="R74" s="144"/>
      <c r="S74" s="144"/>
      <c r="T74" s="144"/>
      <c r="U74" s="144"/>
      <c r="V74" s="144"/>
      <c r="W74" s="144"/>
      <c r="X74" s="144"/>
      <c r="Y74" s="144"/>
    </row>
    <row r="75" spans="1:25" x14ac:dyDescent="0.25">
      <c r="A75" s="131"/>
      <c r="B75" s="171"/>
      <c r="C75" s="176"/>
      <c r="D75" s="134" t="s">
        <v>125</v>
      </c>
      <c r="E75" s="3"/>
      <c r="F75" s="140" t="s">
        <v>13</v>
      </c>
      <c r="G75" s="107"/>
      <c r="H75" s="17"/>
      <c r="I75" s="17"/>
      <c r="J75" s="17"/>
      <c r="K75" s="16">
        <v>1</v>
      </c>
      <c r="L75" s="17"/>
      <c r="M75" s="16">
        <f>IF(F75="NEJ",0,K75)</f>
        <v>0</v>
      </c>
      <c r="N75" s="19"/>
      <c r="O75" t="s">
        <v>84</v>
      </c>
      <c r="P75" s="143"/>
      <c r="Q75" s="144"/>
      <c r="R75" s="144"/>
      <c r="S75" s="144"/>
      <c r="T75" s="144"/>
      <c r="U75" s="144"/>
      <c r="V75" s="144"/>
      <c r="W75" s="144"/>
      <c r="X75" s="144"/>
      <c r="Y75" s="144"/>
    </row>
    <row r="76" spans="1:25" x14ac:dyDescent="0.25">
      <c r="A76" s="131"/>
      <c r="B76" s="171"/>
      <c r="C76" s="176"/>
      <c r="D76" s="134" t="s">
        <v>126</v>
      </c>
      <c r="E76" s="3"/>
      <c r="F76" s="140" t="s">
        <v>13</v>
      </c>
      <c r="G76" s="107"/>
      <c r="H76" s="2"/>
      <c r="I76" s="17"/>
      <c r="J76" s="17"/>
      <c r="K76" s="16">
        <v>1</v>
      </c>
      <c r="L76" s="17"/>
      <c r="M76" s="16">
        <f>IF(F76="NEJ",0,K76)</f>
        <v>0</v>
      </c>
      <c r="N76" s="19"/>
      <c r="O76" t="s">
        <v>84</v>
      </c>
      <c r="P76" s="143"/>
      <c r="Q76" s="144"/>
      <c r="R76" s="144"/>
      <c r="S76" s="144"/>
      <c r="T76" s="144"/>
      <c r="U76" s="144"/>
      <c r="V76" s="144"/>
      <c r="W76" s="144"/>
      <c r="X76" s="144"/>
      <c r="Y76" s="144"/>
    </row>
    <row r="77" spans="1:25" x14ac:dyDescent="0.25">
      <c r="A77" s="131"/>
      <c r="B77" s="171"/>
      <c r="C77" s="176"/>
      <c r="D77" s="134" t="s">
        <v>48</v>
      </c>
      <c r="E77" s="3"/>
      <c r="F77" s="140" t="s">
        <v>13</v>
      </c>
      <c r="G77" s="107"/>
      <c r="H77" s="2"/>
      <c r="I77" s="17"/>
      <c r="J77" s="17"/>
      <c r="K77" s="16">
        <v>1</v>
      </c>
      <c r="L77" s="17"/>
      <c r="M77" s="16">
        <f>IF(F77="NEJ",0,K77)</f>
        <v>0</v>
      </c>
      <c r="N77" s="19"/>
      <c r="O77" t="s">
        <v>84</v>
      </c>
      <c r="P77" s="143"/>
      <c r="Q77" s="144"/>
      <c r="R77" s="144"/>
      <c r="S77" s="144"/>
      <c r="T77" s="144"/>
      <c r="U77" s="144"/>
      <c r="V77" s="144"/>
      <c r="W77" s="144"/>
      <c r="X77" s="144"/>
      <c r="Y77" s="144"/>
    </row>
    <row r="78" spans="1:25" x14ac:dyDescent="0.25">
      <c r="A78" s="131"/>
      <c r="B78" s="171"/>
      <c r="C78" s="176"/>
      <c r="D78" s="134" t="s">
        <v>140</v>
      </c>
      <c r="E78" s="3"/>
      <c r="F78" s="140">
        <v>0</v>
      </c>
      <c r="G78" s="107" t="s">
        <v>61</v>
      </c>
      <c r="H78" s="2"/>
      <c r="I78" s="16">
        <v>3.9</v>
      </c>
      <c r="J78" s="16">
        <v>19.899999999999999</v>
      </c>
      <c r="K78" s="16">
        <v>1</v>
      </c>
      <c r="L78" s="17"/>
      <c r="M78" s="27">
        <f>IF(F78&lt;=I78,0,(IF(F78&lt;=J78,0.5,K78)))</f>
        <v>0</v>
      </c>
      <c r="N78" s="19"/>
      <c r="O78" t="s">
        <v>14</v>
      </c>
      <c r="P78" s="143"/>
      <c r="Q78" s="144"/>
      <c r="R78" s="144"/>
      <c r="S78" s="144"/>
      <c r="T78" s="144"/>
      <c r="U78" s="144"/>
      <c r="V78" s="144"/>
      <c r="W78" s="144"/>
      <c r="X78" s="144"/>
      <c r="Y78" s="144"/>
    </row>
    <row r="79" spans="1:25" ht="15.75" thickBot="1" x14ac:dyDescent="0.3">
      <c r="A79" s="131"/>
      <c r="B79" s="171"/>
      <c r="C79" s="176"/>
      <c r="D79" s="134" t="s">
        <v>58</v>
      </c>
      <c r="E79" s="98"/>
      <c r="F79" s="101"/>
      <c r="G79" s="109"/>
      <c r="H79" s="99"/>
      <c r="I79" s="101"/>
      <c r="J79" s="101"/>
      <c r="K79" s="101"/>
      <c r="L79" s="100"/>
      <c r="M79" s="103">
        <f>SUM(M73:M78)</f>
        <v>0</v>
      </c>
      <c r="N79" s="19"/>
      <c r="O79"/>
      <c r="P79" s="143"/>
      <c r="Q79" s="144"/>
      <c r="R79" s="144"/>
      <c r="S79" s="144"/>
      <c r="T79" s="144"/>
      <c r="U79" s="144"/>
      <c r="V79" s="144"/>
      <c r="W79" s="144"/>
      <c r="X79" s="144"/>
      <c r="Y79" s="144"/>
    </row>
    <row r="80" spans="1:25" ht="15" customHeight="1" thickBot="1" x14ac:dyDescent="0.3">
      <c r="A80" s="131"/>
      <c r="B80" s="171"/>
      <c r="C80" s="170" t="s">
        <v>35</v>
      </c>
      <c r="D80" s="135" t="s">
        <v>49</v>
      </c>
      <c r="E80" s="3"/>
      <c r="F80" s="141" t="s">
        <v>7</v>
      </c>
      <c r="G80" s="107"/>
      <c r="H80" s="2"/>
      <c r="I80" s="16"/>
      <c r="J80" s="16"/>
      <c r="K80" s="16"/>
      <c r="L80" s="16"/>
      <c r="M80" s="16"/>
      <c r="N80" s="19"/>
      <c r="O80" s="52" t="s">
        <v>80</v>
      </c>
      <c r="P80" s="143"/>
      <c r="Q80" s="144"/>
      <c r="R80" s="144"/>
      <c r="S80" s="144"/>
      <c r="T80" s="144"/>
      <c r="U80" s="144"/>
      <c r="V80" s="144"/>
      <c r="W80" s="144"/>
      <c r="X80" s="144"/>
      <c r="Y80" s="144"/>
    </row>
    <row r="81" spans="1:25" ht="15" customHeight="1" thickBot="1" x14ac:dyDescent="0.3">
      <c r="A81" s="131"/>
      <c r="B81" s="171"/>
      <c r="C81" s="170"/>
      <c r="D81" s="135" t="s">
        <v>121</v>
      </c>
      <c r="E81" s="3"/>
      <c r="F81" s="141" t="s">
        <v>7</v>
      </c>
      <c r="G81" s="107"/>
      <c r="H81" s="16"/>
      <c r="I81" s="16"/>
      <c r="J81" s="16"/>
      <c r="K81" s="16"/>
      <c r="L81" s="16"/>
      <c r="M81" s="16"/>
      <c r="N81" s="19"/>
      <c r="O81" s="52" t="s">
        <v>80</v>
      </c>
      <c r="P81" s="143"/>
      <c r="Q81" s="144"/>
      <c r="R81" s="144"/>
      <c r="S81" s="144"/>
      <c r="T81" s="144"/>
      <c r="U81" s="144"/>
      <c r="V81" s="144"/>
      <c r="W81" s="144"/>
      <c r="X81" s="144"/>
      <c r="Y81" s="144"/>
    </row>
    <row r="82" spans="1:25" ht="15.75" thickBot="1" x14ac:dyDescent="0.3">
      <c r="A82" s="131"/>
      <c r="B82" s="171"/>
      <c r="C82" s="170"/>
      <c r="D82" s="135" t="s">
        <v>122</v>
      </c>
      <c r="E82" s="3"/>
      <c r="F82" s="141" t="s">
        <v>7</v>
      </c>
      <c r="G82" s="107"/>
      <c r="H82" s="16"/>
      <c r="I82" s="16"/>
      <c r="J82" s="16"/>
      <c r="K82" s="16"/>
      <c r="L82" s="16"/>
      <c r="M82" s="16"/>
      <c r="N82" s="19"/>
      <c r="O82" s="52" t="s">
        <v>80</v>
      </c>
      <c r="P82" s="143"/>
      <c r="Q82" s="144"/>
      <c r="R82" s="144"/>
      <c r="S82" s="144"/>
      <c r="T82" s="144"/>
      <c r="U82" s="144"/>
      <c r="V82" s="144"/>
      <c r="W82" s="144"/>
      <c r="X82" s="144"/>
      <c r="Y82" s="144"/>
    </row>
    <row r="83" spans="1:25" ht="15.75" thickBot="1" x14ac:dyDescent="0.3">
      <c r="A83" s="131"/>
      <c r="B83" s="171"/>
      <c r="C83" s="170"/>
      <c r="D83" s="135" t="s">
        <v>50</v>
      </c>
      <c r="E83" s="3"/>
      <c r="F83" s="141" t="s">
        <v>7</v>
      </c>
      <c r="G83" s="110"/>
      <c r="H83" s="16"/>
      <c r="I83" s="16"/>
      <c r="J83" s="16"/>
      <c r="K83" s="16"/>
      <c r="L83" s="16"/>
      <c r="M83" s="16"/>
      <c r="N83" s="19"/>
      <c r="O83" s="52" t="s">
        <v>80</v>
      </c>
      <c r="P83" s="143"/>
      <c r="Q83" s="144"/>
      <c r="R83" s="144"/>
      <c r="S83" s="144"/>
      <c r="T83" s="144"/>
      <c r="U83" s="144"/>
      <c r="V83" s="144"/>
      <c r="W83" s="144"/>
      <c r="X83" s="144"/>
      <c r="Y83" s="144"/>
    </row>
    <row r="84" spans="1:25" x14ac:dyDescent="0.25">
      <c r="A84" s="131"/>
      <c r="B84" s="171"/>
      <c r="C84" s="170"/>
      <c r="D84" s="135" t="s">
        <v>51</v>
      </c>
      <c r="E84" s="3"/>
      <c r="F84" s="140" t="s">
        <v>13</v>
      </c>
      <c r="G84" s="110"/>
      <c r="H84" s="17"/>
      <c r="I84" s="17"/>
      <c r="J84" s="17"/>
      <c r="K84" s="16">
        <v>1</v>
      </c>
      <c r="L84" s="17"/>
      <c r="M84" s="16">
        <f>IF(F84="NEJ",0,K84)</f>
        <v>0</v>
      </c>
      <c r="N84" s="19"/>
      <c r="O84" t="s">
        <v>84</v>
      </c>
      <c r="P84" s="143"/>
      <c r="Q84" s="144"/>
      <c r="R84" s="144"/>
      <c r="S84" s="144"/>
      <c r="T84" s="144"/>
      <c r="U84" s="144"/>
      <c r="V84" s="144"/>
      <c r="W84" s="144"/>
      <c r="X84" s="144"/>
      <c r="Y84" s="144"/>
    </row>
    <row r="85" spans="1:25" x14ac:dyDescent="0.25">
      <c r="A85" s="131"/>
      <c r="B85" s="171"/>
      <c r="C85" s="170"/>
      <c r="D85" s="135" t="s">
        <v>59</v>
      </c>
      <c r="E85" s="3"/>
      <c r="F85" s="140" t="s">
        <v>13</v>
      </c>
      <c r="G85" s="110"/>
      <c r="H85" s="17"/>
      <c r="I85" s="17"/>
      <c r="J85" s="17"/>
      <c r="K85" s="16">
        <v>1</v>
      </c>
      <c r="L85" s="17"/>
      <c r="M85" s="16">
        <f>IF(F85="NEJ",0,K85)</f>
        <v>0</v>
      </c>
      <c r="N85" s="17"/>
      <c r="O85" t="s">
        <v>84</v>
      </c>
      <c r="P85" s="143"/>
      <c r="Q85" s="144"/>
      <c r="R85" s="144"/>
      <c r="S85" s="144"/>
      <c r="T85" s="144"/>
      <c r="U85" s="144"/>
      <c r="V85" s="144"/>
      <c r="W85" s="144"/>
      <c r="X85" s="144"/>
      <c r="Y85" s="144"/>
    </row>
    <row r="86" spans="1:25" ht="6" customHeight="1" thickBot="1" x14ac:dyDescent="0.3">
      <c r="A86" s="131"/>
      <c r="B86" s="7"/>
      <c r="C86" s="11"/>
      <c r="D86" s="11"/>
      <c r="E86" s="6"/>
      <c r="F86" s="18"/>
      <c r="G86" s="18"/>
      <c r="H86" s="18"/>
      <c r="I86" s="18"/>
      <c r="J86" s="18"/>
      <c r="K86" s="35"/>
      <c r="L86" s="18"/>
      <c r="M86" s="36"/>
      <c r="N86" s="37"/>
      <c r="O86" s="7"/>
      <c r="P86" s="143"/>
      <c r="Q86" s="144"/>
      <c r="R86" s="144"/>
      <c r="S86" s="144"/>
      <c r="T86" s="144"/>
      <c r="U86" s="144"/>
      <c r="V86" s="144"/>
      <c r="W86" s="144"/>
      <c r="X86" s="144"/>
      <c r="Y86" s="144"/>
    </row>
    <row r="87" spans="1:25" ht="7.9" customHeight="1" x14ac:dyDescent="0.25">
      <c r="A87" s="131"/>
      <c r="B87"/>
      <c r="C87" s="13"/>
      <c r="D87" s="12"/>
      <c r="E87" s="3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43"/>
      <c r="Q87" s="144"/>
      <c r="R87" s="144"/>
      <c r="S87" s="144"/>
      <c r="T87" s="144"/>
      <c r="U87" s="144"/>
      <c r="V87" s="144"/>
      <c r="W87" s="144"/>
      <c r="X87" s="144"/>
      <c r="Y87" s="144"/>
    </row>
    <row r="88" spans="1:25" ht="63" customHeight="1" x14ac:dyDescent="0.25">
      <c r="A88" s="131"/>
      <c r="B88"/>
      <c r="C88" s="1"/>
      <c r="D88" s="38"/>
      <c r="E88" s="3"/>
      <c r="F88" s="96" t="s">
        <v>3</v>
      </c>
      <c r="G88" s="96"/>
      <c r="H88" s="2"/>
      <c r="I88" s="82"/>
      <c r="J88" s="10"/>
      <c r="K88" s="10"/>
      <c r="L88" s="10"/>
      <c r="M88" s="39">
        <f>M31+M41+M45+M51+M56+M65+M72+M79+M84+M85</f>
        <v>0</v>
      </c>
      <c r="N88" s="20"/>
      <c r="O88" s="91" t="str">
        <f>IF(F15="VÄLJ","",IF(F15="NYBYGGNATION","Godkänt om värdet är 30 eller mer och inte lyser rött.","Vid upprutsning: Jämför beräkning mellan befintlig situation och nytt förslag"))</f>
        <v/>
      </c>
      <c r="P88" s="143"/>
      <c r="Q88" s="144"/>
      <c r="R88" s="144"/>
      <c r="S88" s="144"/>
      <c r="T88" s="144"/>
      <c r="U88" s="144"/>
      <c r="V88" s="144"/>
      <c r="W88" s="144"/>
      <c r="X88" s="144"/>
      <c r="Y88" s="144"/>
    </row>
    <row r="89" spans="1:25" ht="7.9" customHeight="1" thickBot="1" x14ac:dyDescent="0.3">
      <c r="A89" s="131"/>
      <c r="B89" s="7"/>
      <c r="C89" s="5"/>
      <c r="D89" s="6"/>
      <c r="E89" s="6"/>
      <c r="F89" s="8"/>
      <c r="G89" s="8"/>
      <c r="H89" s="8"/>
      <c r="I89" s="8"/>
      <c r="J89" s="8"/>
      <c r="K89" s="8"/>
      <c r="L89" s="8"/>
      <c r="M89" s="21"/>
      <c r="N89" s="9"/>
      <c r="O89" s="7"/>
      <c r="P89" s="120"/>
    </row>
    <row r="90" spans="1:25" ht="14.45" customHeight="1" x14ac:dyDescent="0.25">
      <c r="B90" s="54"/>
      <c r="C90" s="54"/>
      <c r="D90" s="55"/>
      <c r="E90" s="55"/>
      <c r="F90" s="43"/>
      <c r="G90" s="43"/>
      <c r="H90" s="43"/>
      <c r="I90" s="43"/>
      <c r="J90" s="43"/>
      <c r="K90" s="43"/>
      <c r="L90" s="56"/>
      <c r="M90" s="57"/>
      <c r="N90" s="58"/>
      <c r="O90" s="53"/>
    </row>
    <row r="91" spans="1:25" ht="12" customHeight="1" x14ac:dyDescent="0.25">
      <c r="B91" s="40"/>
      <c r="C91" s="41"/>
      <c r="D91" s="40"/>
      <c r="E91" s="40"/>
      <c r="F91" s="40"/>
      <c r="G91" s="40"/>
      <c r="H91" s="40"/>
      <c r="I91" s="40"/>
      <c r="J91" s="40"/>
      <c r="K91" s="40"/>
      <c r="L91" s="43"/>
      <c r="M91" s="44"/>
      <c r="N91" s="45"/>
      <c r="O91" s="40"/>
    </row>
    <row r="92" spans="1:25" ht="18" customHeight="1" x14ac:dyDescent="0.25">
      <c r="D92" s="117"/>
    </row>
    <row r="93" spans="1:25" x14ac:dyDescent="0.25">
      <c r="D93" s="117"/>
    </row>
    <row r="94" spans="1:25" ht="14.45" customHeight="1" x14ac:dyDescent="0.25">
      <c r="D94" s="117"/>
      <c r="E94" s="118"/>
    </row>
    <row r="95" spans="1:25" x14ac:dyDescent="0.25">
      <c r="D95" s="117"/>
    </row>
    <row r="97" spans="4:4" x14ac:dyDescent="0.25">
      <c r="D97" s="117"/>
    </row>
    <row r="98" spans="4:4" x14ac:dyDescent="0.25">
      <c r="D98" s="117"/>
    </row>
    <row r="99" spans="4:4" x14ac:dyDescent="0.25">
      <c r="D99" s="117"/>
    </row>
  </sheetData>
  <sheetProtection algorithmName="SHA-512" hashValue="9qLM56pP5E2TPwj57pEvHOCOdl413xhBI5+w7znrSKmf5SkNAOHnB2f+QE0ca6CxZ/DB111m0P60eWdDSHgdYA==" saltValue="sSLMeZJCyxJcAIG8rppRww==" spinCount="100000" sheet="1" objects="1" scenarios="1" formatCells="0"/>
  <mergeCells count="22">
    <mergeCell ref="C80:C85"/>
    <mergeCell ref="B41:B85"/>
    <mergeCell ref="C31:D35"/>
    <mergeCell ref="B18:B21"/>
    <mergeCell ref="B24:B28"/>
    <mergeCell ref="B31:B35"/>
    <mergeCell ref="C46:C51"/>
    <mergeCell ref="C18:C21"/>
    <mergeCell ref="C24:C28"/>
    <mergeCell ref="C42:C45"/>
    <mergeCell ref="C52:C56"/>
    <mergeCell ref="C57:C65"/>
    <mergeCell ref="C66:C72"/>
    <mergeCell ref="C73:C79"/>
    <mergeCell ref="F33:H35"/>
    <mergeCell ref="P4:Y5"/>
    <mergeCell ref="F31:H31"/>
    <mergeCell ref="D4:D7"/>
    <mergeCell ref="G5:O5"/>
    <mergeCell ref="G6:O6"/>
    <mergeCell ref="G7:O7"/>
    <mergeCell ref="P10:X10"/>
  </mergeCells>
  <conditionalFormatting sqref="F15">
    <cfRule type="expression" dxfId="187" priority="1">
      <formula>F15="VÄLJ"</formula>
    </cfRule>
  </conditionalFormatting>
  <conditionalFormatting sqref="F25 F80:G82 F83">
    <cfRule type="cellIs" dxfId="186" priority="91" operator="equal">
      <formula>"UPPFYLLT"</formula>
    </cfRule>
  </conditionalFormatting>
  <conditionalFormatting sqref="F25 F80:G82">
    <cfRule type="cellIs" dxfId="185" priority="90" operator="equal">
      <formula>"EJ UPPFYLLT"</formula>
    </cfRule>
  </conditionalFormatting>
  <conditionalFormatting sqref="F41">
    <cfRule type="cellIs" dxfId="184" priority="74" operator="lessThan">
      <formula>2</formula>
    </cfRule>
  </conditionalFormatting>
  <conditionalFormatting sqref="F83">
    <cfRule type="cellIs" dxfId="183" priority="66" operator="equal">
      <formula>"EJ UPPFYLLT"</formula>
    </cfRule>
  </conditionalFormatting>
  <conditionalFormatting sqref="F42:G42">
    <cfRule type="cellIs" dxfId="182" priority="75" operator="equal">
      <formula>"EJ UPPFYLLT"</formula>
    </cfRule>
    <cfRule type="cellIs" dxfId="181" priority="76" operator="equal">
      <formula>"UPPFYLLT"</formula>
    </cfRule>
  </conditionalFormatting>
  <conditionalFormatting sqref="F45:G45">
    <cfRule type="cellIs" dxfId="180" priority="55" operator="equal">
      <formula>"UPPFYLLT"</formula>
    </cfRule>
    <cfRule type="cellIs" dxfId="179" priority="54" operator="equal">
      <formula>"EJ UPPFYLLT"</formula>
    </cfRule>
    <cfRule type="containsText" dxfId="178" priority="53" operator="containsText" text="VÄLJ">
      <formula>NOT(ISERROR(SEARCH("VÄLJ",F45)))</formula>
    </cfRule>
  </conditionalFormatting>
  <conditionalFormatting sqref="F51:G52">
    <cfRule type="cellIs" dxfId="177" priority="57" operator="equal">
      <formula>"EJ UPPFYLLT"</formula>
    </cfRule>
    <cfRule type="cellIs" dxfId="176" priority="58" operator="equal">
      <formula>"UPPFYLLT"</formula>
    </cfRule>
  </conditionalFormatting>
  <conditionalFormatting sqref="F56:G56">
    <cfRule type="cellIs" dxfId="175" priority="60" operator="equal">
      <formula>"EJ UPPFYLLT"</formula>
    </cfRule>
    <cfRule type="containsText" dxfId="174" priority="59" operator="containsText" text="VÄLJ">
      <formula>NOT(ISERROR(SEARCH("VÄLJ",F56)))</formula>
    </cfRule>
    <cfRule type="cellIs" dxfId="173" priority="61" operator="equal">
      <formula>"UPPFYLLT"</formula>
    </cfRule>
  </conditionalFormatting>
  <conditionalFormatting sqref="F63:G65">
    <cfRule type="cellIs" dxfId="172" priority="9" operator="equal">
      <formula>"EJ UPPFYLLT"</formula>
    </cfRule>
    <cfRule type="cellIs" dxfId="171" priority="10" operator="equal">
      <formula>"UPPFYLLT"</formula>
    </cfRule>
  </conditionalFormatting>
  <conditionalFormatting sqref="F72:G72">
    <cfRule type="containsText" dxfId="170" priority="62" operator="containsText" text="VÄLJ">
      <formula>NOT(ISERROR(SEARCH("VÄLJ",F72)))</formula>
    </cfRule>
    <cfRule type="cellIs" dxfId="169" priority="63" operator="equal">
      <formula>"EJ UPPFYLLT"</formula>
    </cfRule>
    <cfRule type="cellIs" dxfId="168" priority="64" operator="equal">
      <formula>"UPPFYLLT"</formula>
    </cfRule>
  </conditionalFormatting>
  <conditionalFormatting sqref="G49 F50">
    <cfRule type="cellIs" dxfId="167" priority="83" operator="equal">
      <formula>"EJ UPPFYLLT"</formula>
    </cfRule>
    <cfRule type="cellIs" dxfId="166" priority="84" operator="equal">
      <formula>"UPPFYLLT"</formula>
    </cfRule>
  </conditionalFormatting>
  <conditionalFormatting sqref="M31">
    <cfRule type="expression" dxfId="165" priority="12" stopIfTrue="1">
      <formula>$F$15="VÄLJ"</formula>
    </cfRule>
    <cfRule type="expression" dxfId="164" priority="14" stopIfTrue="1">
      <formula>$F$15="UPPRUSTNING"</formula>
    </cfRule>
    <cfRule type="expression" dxfId="163" priority="15" stopIfTrue="1">
      <formula>$F$18&lt;2000</formula>
    </cfRule>
    <cfRule type="cellIs" dxfId="162" priority="21" stopIfTrue="1" operator="greaterThanOrEqual">
      <formula>10</formula>
    </cfRule>
    <cfRule type="cellIs" dxfId="161" priority="22" stopIfTrue="1" operator="between">
      <formula>0</formula>
      <formula>10</formula>
    </cfRule>
    <cfRule type="cellIs" dxfId="160" priority="23" stopIfTrue="1" operator="lessThan">
      <formula>0</formula>
    </cfRule>
  </conditionalFormatting>
  <conditionalFormatting sqref="M33">
    <cfRule type="expression" dxfId="159" priority="5">
      <formula>F15="NYBYGGNATION"</formula>
    </cfRule>
  </conditionalFormatting>
  <conditionalFormatting sqref="M34">
    <cfRule type="expression" dxfId="158" priority="4">
      <formula>F15="NYBYGGNATION"</formula>
    </cfRule>
  </conditionalFormatting>
  <conditionalFormatting sqref="M35">
    <cfRule type="expression" dxfId="157" priority="3">
      <formula>F15="NYBYGGNATION"</formula>
    </cfRule>
  </conditionalFormatting>
  <conditionalFormatting sqref="M45">
    <cfRule type="cellIs" dxfId="156" priority="49" operator="greaterThanOrEqual">
      <formula>1</formula>
    </cfRule>
    <cfRule type="cellIs" dxfId="155" priority="50" operator="lessThan">
      <formula>1</formula>
    </cfRule>
  </conditionalFormatting>
  <conditionalFormatting sqref="M47 M74">
    <cfRule type="expression" dxfId="154" priority="190">
      <formula>$F$20&lt;$F$91</formula>
    </cfRule>
  </conditionalFormatting>
  <conditionalFormatting sqref="M51">
    <cfRule type="cellIs" dxfId="153" priority="52" operator="greaterThanOrEqual">
      <formula>2</formula>
    </cfRule>
    <cfRule type="cellIs" dxfId="152" priority="51" operator="lessThan">
      <formula>2</formula>
    </cfRule>
  </conditionalFormatting>
  <conditionalFormatting sqref="M56">
    <cfRule type="cellIs" dxfId="151" priority="48" operator="lessThan">
      <formula>2</formula>
    </cfRule>
    <cfRule type="cellIs" dxfId="150" priority="47" operator="greaterThanOrEqual">
      <formula>2</formula>
    </cfRule>
  </conditionalFormatting>
  <conditionalFormatting sqref="M65">
    <cfRule type="cellIs" dxfId="149" priority="46" operator="greaterThanOrEqual">
      <formula>4</formula>
    </cfRule>
    <cfRule type="cellIs" dxfId="148" priority="45" operator="lessThan">
      <formula>4</formula>
    </cfRule>
  </conditionalFormatting>
  <conditionalFormatting sqref="M72">
    <cfRule type="cellIs" dxfId="147" priority="41" operator="lessThan">
      <formula>4</formula>
    </cfRule>
    <cfRule type="cellIs" dxfId="146" priority="42" operator="greaterThanOrEqual">
      <formula>4</formula>
    </cfRule>
  </conditionalFormatting>
  <conditionalFormatting sqref="M79">
    <cfRule type="cellIs" dxfId="145" priority="43" operator="greaterThanOrEqual">
      <formula>4</formula>
    </cfRule>
    <cfRule type="cellIs" dxfId="144" priority="44" operator="lessThan">
      <formula>4</formula>
    </cfRule>
  </conditionalFormatting>
  <conditionalFormatting sqref="M88">
    <cfRule type="expression" dxfId="143" priority="31" stopIfTrue="1">
      <formula>$F$25="EJ UPPFYLLT"</formula>
    </cfRule>
    <cfRule type="expression" dxfId="142" priority="30" stopIfTrue="1">
      <formula>$M$79&lt;4</formula>
    </cfRule>
    <cfRule type="expression" dxfId="141" priority="29" stopIfTrue="1">
      <formula>$M$72&lt;5</formula>
    </cfRule>
    <cfRule type="expression" dxfId="140" priority="28" stopIfTrue="1">
      <formula>$M$65&lt;5</formula>
    </cfRule>
    <cfRule type="expression" dxfId="139" priority="27" stopIfTrue="1">
      <formula>$M$56&lt;3</formula>
    </cfRule>
    <cfRule type="expression" dxfId="138" priority="26" stopIfTrue="1">
      <formula>$M$51&lt;3</formula>
    </cfRule>
    <cfRule type="expression" dxfId="137" priority="25" stopIfTrue="1">
      <formula>$M$45&lt;0.9</formula>
    </cfRule>
    <cfRule type="expression" dxfId="136" priority="24" stopIfTrue="1">
      <formula>$F$41=1</formula>
    </cfRule>
    <cfRule type="expression" dxfId="135" priority="7" stopIfTrue="1">
      <formula>$F$63="EJ UPPFYLLT"</formula>
    </cfRule>
    <cfRule type="expression" dxfId="134" priority="39" stopIfTrue="1">
      <formula>$F$83="EJ UPPFYLLT"</formula>
    </cfRule>
    <cfRule type="expression" dxfId="133" priority="38" stopIfTrue="1">
      <formula>$F$82="EJ UPPFYLLT"</formula>
    </cfRule>
    <cfRule type="expression" dxfId="132" priority="11" stopIfTrue="1">
      <formula>$F$15="UPPRUSTNING"</formula>
    </cfRule>
    <cfRule type="expression" dxfId="131" priority="37" stopIfTrue="1">
      <formula>$F$81="EJ UPPFYLLT"</formula>
    </cfRule>
    <cfRule type="expression" dxfId="130" priority="36" stopIfTrue="1">
      <formula>$F$80="EJ UPPFYLLT"</formula>
    </cfRule>
    <cfRule type="expression" dxfId="129" priority="34" stopIfTrue="1">
      <formula>$F$52="EJ UPPFYLLT"</formula>
    </cfRule>
    <cfRule type="expression" dxfId="128" priority="35" stopIfTrue="1">
      <formula>$F$64="EJ UPPFYLLT"</formula>
    </cfRule>
    <cfRule type="expression" dxfId="127" priority="33" stopIfTrue="1">
      <formula>$F$50="EJ UPPFYLLT"</formula>
    </cfRule>
    <cfRule type="cellIs" dxfId="126" priority="189" stopIfTrue="1" operator="greaterThanOrEqual">
      <formula>30</formula>
    </cfRule>
    <cfRule type="expression" dxfId="125" priority="32" stopIfTrue="1">
      <formula>$F$42="EJ UPPFYLLT"</formula>
    </cfRule>
  </conditionalFormatting>
  <dataValidations count="8">
    <dataValidation type="list" allowBlank="1" showInputMessage="1" showErrorMessage="1" sqref="F84:G85 F58:F61 F48:F49 F73:G77 F66:G67 F24:G24 F53:F54 F21" xr:uid="{AFC098FD-4CE7-4636-9766-2EF39E7966A2}">
      <formula1>"JA, NEJ"</formula1>
    </dataValidation>
    <dataValidation type="list" allowBlank="1" showInputMessage="1" showErrorMessage="1" sqref="F41 F44" xr:uid="{D1216627-B97E-45B1-A8E6-76FABCD4A000}">
      <formula1>"VÄLJ,1,2,3"</formula1>
    </dataValidation>
    <dataValidation type="list" allowBlank="1" showInputMessage="1" showErrorMessage="1" sqref="F42:G42 F63:F64 F80:F83 F50 F52 F25" xr:uid="{974839FB-1415-4B90-9923-8056DAEC99CF}">
      <formula1>"VÄLJ, EJ UPPFYLLT, UPPFYLLT"</formula1>
    </dataValidation>
    <dataValidation type="list" allowBlank="1" showInputMessage="1" showErrorMessage="1" sqref="F68" xr:uid="{6BF79805-BFFD-4C38-BFF3-237B35A8E810}">
      <formula1>"0, 1, 2, 3"</formula1>
    </dataValidation>
    <dataValidation type="list" allowBlank="1" showInputMessage="1" showErrorMessage="1" sqref="F57" xr:uid="{659853FC-B8DC-4B7E-B011-F686B0180C40}">
      <formula1>"VÄLJ,1-5 platser,6-7 platser,8 eller fler"</formula1>
    </dataValidation>
    <dataValidation type="list" allowBlank="1" showInputMessage="1" showErrorMessage="1" sqref="F69" xr:uid="{8D1CF1FA-ED19-46C5-8E28-B4D36BBCD772}">
      <formula1>"VÄLJ,1 sandlandskap, Flera "</formula1>
    </dataValidation>
    <dataValidation type="list" allowBlank="1" showInputMessage="1" showErrorMessage="1" sqref="F15" xr:uid="{AEFE9E88-BE54-4792-BEC1-EBFA8C00C697}">
      <formula1>"VÄLJ,NYBYGGNATION,UPPRUSTNING"</formula1>
    </dataValidation>
    <dataValidation type="list" allowBlank="1" showInputMessage="1" showErrorMessage="1" sqref="F71" xr:uid="{56F60336-66B9-455D-ACA1-7AA57C1E0C40}">
      <formula1>"JA,NEJ"</formula1>
    </dataValidation>
  </dataValidations>
  <pageMargins left="0.7" right="0.7" top="0.75" bottom="0.75" header="0.3" footer="0.3"/>
  <pageSetup paperSize="8" scale="48" orientation="landscape" horizontalDpi="1200" verticalDpi="1200" r:id="rId1"/>
  <ignoredErrors>
    <ignoredError sqref="M68 M62 M7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EAB6C-A23D-47DF-8B53-DA5791195E73}">
  <sheetPr>
    <pageSetUpPr fitToPage="1"/>
  </sheetPr>
  <dimension ref="A1:Y101"/>
  <sheetViews>
    <sheetView zoomScale="90" zoomScaleNormal="90" zoomScaleSheetLayoutView="90" workbookViewId="0">
      <selection activeCell="D90" sqref="D90"/>
    </sheetView>
  </sheetViews>
  <sheetFormatPr defaultColWidth="8.85546875" defaultRowHeight="15" x14ac:dyDescent="0.25"/>
  <cols>
    <col min="1" max="1" width="5.7109375" style="67" customWidth="1"/>
    <col min="2" max="2" width="4.7109375" style="67" customWidth="1"/>
    <col min="3" max="3" width="23.85546875" style="89" customWidth="1"/>
    <col min="4" max="4" width="73.28515625" style="69" customWidth="1"/>
    <col min="5" max="5" width="1.28515625" style="69" customWidth="1"/>
    <col min="6" max="6" width="17.28515625" style="70" customWidth="1"/>
    <col min="7" max="7" width="7.7109375" style="70" customWidth="1"/>
    <col min="8" max="8" width="10.42578125" style="70" customWidth="1"/>
    <col min="9" max="9" width="9.5703125" style="70" hidden="1" customWidth="1"/>
    <col min="10" max="10" width="11.28515625" style="70" hidden="1" customWidth="1"/>
    <col min="11" max="11" width="10.140625" style="70" hidden="1" customWidth="1"/>
    <col min="12" max="12" width="0.7109375" style="70" customWidth="1"/>
    <col min="13" max="13" width="18.7109375" style="71" customWidth="1"/>
    <col min="14" max="14" width="0.85546875" style="72" customWidth="1"/>
    <col min="15" max="15" width="82.85546875" style="67" customWidth="1"/>
    <col min="16" max="16" width="8.85546875" style="113" customWidth="1"/>
    <col min="17" max="16384" width="8.85546875" style="67"/>
  </cols>
  <sheetData>
    <row r="1" spans="2:25" x14ac:dyDescent="0.25">
      <c r="B1" s="40"/>
      <c r="C1" s="41"/>
      <c r="D1" s="42"/>
      <c r="E1" s="42"/>
      <c r="F1" s="43"/>
      <c r="G1" s="43"/>
      <c r="H1" s="43"/>
      <c r="I1" s="43"/>
      <c r="J1" s="43"/>
      <c r="K1" s="43"/>
      <c r="L1" s="43"/>
      <c r="M1" s="44"/>
      <c r="N1" s="45"/>
      <c r="O1" s="40"/>
      <c r="P1" s="154"/>
      <c r="Q1" s="144"/>
      <c r="R1" s="144"/>
      <c r="S1" s="144"/>
      <c r="T1" s="144"/>
      <c r="U1" s="144"/>
    </row>
    <row r="2" spans="2:25" ht="9.6" customHeight="1" thickBot="1" x14ac:dyDescent="0.3">
      <c r="B2" s="46"/>
      <c r="C2" s="47"/>
      <c r="D2" s="48"/>
      <c r="E2" s="48"/>
      <c r="F2" s="49"/>
      <c r="G2" s="49"/>
      <c r="H2" s="49"/>
      <c r="I2" s="49"/>
      <c r="J2" s="49"/>
      <c r="K2" s="49"/>
      <c r="L2" s="49"/>
      <c r="M2" s="50"/>
      <c r="N2" s="51"/>
      <c r="O2" s="46"/>
      <c r="P2" s="154"/>
      <c r="Q2" s="144"/>
      <c r="R2" s="144"/>
      <c r="S2" s="144"/>
      <c r="T2" s="144"/>
      <c r="U2" s="144"/>
    </row>
    <row r="3" spans="2:25" ht="10.15" customHeight="1" x14ac:dyDescent="0.25">
      <c r="B3" s="129"/>
      <c r="C3" s="84"/>
      <c r="D3" s="67"/>
      <c r="F3" s="67"/>
      <c r="G3" s="67"/>
      <c r="H3" s="67"/>
      <c r="P3" s="143"/>
      <c r="Q3" s="144"/>
      <c r="R3" s="144"/>
      <c r="S3" s="144"/>
      <c r="T3" s="144"/>
      <c r="U3" s="144"/>
    </row>
    <row r="4" spans="2:25" ht="13.9" customHeight="1" x14ac:dyDescent="0.25">
      <c r="B4" s="129"/>
      <c r="C4" s="85"/>
      <c r="D4" s="165" t="s">
        <v>65</v>
      </c>
      <c r="E4" s="76"/>
      <c r="F4" s="67"/>
      <c r="G4" s="67"/>
      <c r="H4" s="67"/>
      <c r="I4" s="67"/>
      <c r="J4" s="67"/>
      <c r="K4" s="67"/>
      <c r="L4" s="67"/>
      <c r="M4" s="81"/>
      <c r="O4" s="89"/>
      <c r="P4" s="146"/>
      <c r="Q4" s="156"/>
      <c r="R4" s="156"/>
      <c r="S4" s="156"/>
      <c r="T4" s="156"/>
      <c r="U4" s="156"/>
      <c r="V4" s="114"/>
      <c r="W4" s="114"/>
      <c r="X4" s="114"/>
      <c r="Y4" s="114"/>
    </row>
    <row r="5" spans="2:25" ht="13.9" customHeight="1" x14ac:dyDescent="0.25">
      <c r="B5" s="129"/>
      <c r="C5" s="85"/>
      <c r="D5" s="165"/>
      <c r="E5" s="76"/>
      <c r="F5" s="97" t="s">
        <v>24</v>
      </c>
      <c r="G5" s="166" t="s">
        <v>26</v>
      </c>
      <c r="H5" s="166"/>
      <c r="I5" s="166"/>
      <c r="J5" s="166"/>
      <c r="K5" s="166"/>
      <c r="L5" s="166"/>
      <c r="M5" s="166"/>
      <c r="N5" s="166"/>
      <c r="O5" s="166"/>
      <c r="P5" s="146"/>
      <c r="Q5" s="156"/>
      <c r="R5" s="156"/>
      <c r="S5" s="156"/>
      <c r="T5" s="156"/>
      <c r="U5" s="156"/>
      <c r="V5" s="114"/>
      <c r="W5" s="114"/>
      <c r="X5" s="114"/>
      <c r="Y5" s="114"/>
    </row>
    <row r="6" spans="2:25" ht="13.9" customHeight="1" x14ac:dyDescent="0.25">
      <c r="B6" s="129"/>
      <c r="C6" s="85"/>
      <c r="D6" s="165"/>
      <c r="E6" s="76"/>
      <c r="F6" s="81" t="s">
        <v>25</v>
      </c>
      <c r="G6" s="167" t="s">
        <v>26</v>
      </c>
      <c r="H6" s="167"/>
      <c r="I6" s="167"/>
      <c r="J6" s="167"/>
      <c r="K6" s="167"/>
      <c r="L6" s="167"/>
      <c r="M6" s="167"/>
      <c r="N6" s="167"/>
      <c r="O6" s="167"/>
      <c r="P6" s="146"/>
      <c r="Q6" s="145"/>
      <c r="R6" s="145"/>
      <c r="S6" s="145"/>
      <c r="T6" s="145"/>
      <c r="U6" s="145"/>
      <c r="V6" s="115"/>
      <c r="W6" s="115"/>
      <c r="X6" s="115"/>
      <c r="Y6" s="115"/>
    </row>
    <row r="7" spans="2:25" ht="13.9" customHeight="1" x14ac:dyDescent="0.25">
      <c r="B7" s="129"/>
      <c r="C7" s="85"/>
      <c r="D7" s="165"/>
      <c r="E7" s="76"/>
      <c r="F7" s="81" t="s">
        <v>15</v>
      </c>
      <c r="G7" s="167" t="s">
        <v>26</v>
      </c>
      <c r="H7" s="167"/>
      <c r="I7" s="167"/>
      <c r="J7" s="167"/>
      <c r="K7" s="167"/>
      <c r="L7" s="167"/>
      <c r="M7" s="167"/>
      <c r="N7" s="167"/>
      <c r="O7" s="167"/>
      <c r="P7" s="146"/>
      <c r="Q7" s="145"/>
      <c r="R7" s="145"/>
      <c r="S7" s="145"/>
      <c r="T7" s="145"/>
      <c r="U7" s="145"/>
      <c r="V7" s="115"/>
      <c r="W7" s="115"/>
      <c r="X7" s="115"/>
      <c r="Y7" s="115"/>
    </row>
    <row r="8" spans="2:25" ht="23.45" customHeight="1" x14ac:dyDescent="0.25">
      <c r="B8" s="129"/>
      <c r="C8" s="85"/>
      <c r="D8" s="95" t="s">
        <v>156</v>
      </c>
      <c r="E8" s="76"/>
      <c r="F8" s="67"/>
      <c r="G8" s="67"/>
      <c r="H8" s="67"/>
      <c r="I8" s="67"/>
      <c r="J8" s="67"/>
      <c r="K8" s="67"/>
      <c r="L8" s="67"/>
      <c r="M8" s="67"/>
      <c r="N8" s="67"/>
      <c r="P8" s="146"/>
      <c r="Q8" s="145"/>
      <c r="R8" s="145"/>
      <c r="S8" s="145"/>
      <c r="T8" s="145"/>
      <c r="U8" s="145"/>
      <c r="V8" s="115"/>
      <c r="W8" s="115"/>
      <c r="X8" s="115"/>
      <c r="Y8" s="115"/>
    </row>
    <row r="9" spans="2:25" ht="57" customHeight="1" x14ac:dyDescent="0.25">
      <c r="B9" s="129"/>
      <c r="C9" s="85"/>
      <c r="D9" s="94" t="s">
        <v>159</v>
      </c>
      <c r="E9" s="76"/>
      <c r="F9" s="67"/>
      <c r="G9" s="67"/>
      <c r="H9" s="67"/>
      <c r="I9" s="67"/>
      <c r="J9" s="67"/>
      <c r="K9" s="67"/>
      <c r="L9" s="67"/>
      <c r="M9" s="67"/>
      <c r="N9" s="67"/>
      <c r="P9" s="146"/>
      <c r="Q9" s="145"/>
      <c r="R9" s="145"/>
      <c r="S9" s="145"/>
      <c r="T9" s="145"/>
      <c r="U9" s="145"/>
      <c r="V9" s="115"/>
      <c r="W9" s="115"/>
      <c r="X9" s="115"/>
      <c r="Y9" s="115"/>
    </row>
    <row r="10" spans="2:25" ht="7.9" customHeight="1" thickBot="1" x14ac:dyDescent="0.3">
      <c r="B10" s="130"/>
      <c r="C10" s="87"/>
      <c r="D10" s="93"/>
      <c r="E10" s="74"/>
      <c r="F10" s="73"/>
      <c r="G10" s="73"/>
      <c r="H10" s="73"/>
      <c r="I10" s="73"/>
      <c r="J10" s="73"/>
      <c r="K10" s="73"/>
      <c r="L10" s="75"/>
      <c r="M10" s="73"/>
      <c r="N10" s="73"/>
      <c r="O10" s="73"/>
      <c r="P10" s="157"/>
      <c r="Q10" s="158"/>
      <c r="R10" s="158"/>
      <c r="S10" s="158"/>
      <c r="T10" s="158"/>
      <c r="U10" s="158"/>
      <c r="V10" s="116"/>
      <c r="W10" s="116"/>
      <c r="X10" s="116"/>
      <c r="Y10" s="70"/>
    </row>
    <row r="11" spans="2:25" ht="9.6" customHeight="1" x14ac:dyDescent="0.25">
      <c r="B11" s="59"/>
      <c r="C11" s="41"/>
      <c r="D11" s="42"/>
      <c r="E11" s="42"/>
      <c r="F11" s="43"/>
      <c r="G11" s="43"/>
      <c r="H11" s="43"/>
      <c r="I11" s="43"/>
      <c r="J11" s="43"/>
      <c r="K11" s="43"/>
      <c r="L11" s="43"/>
      <c r="M11" s="44"/>
      <c r="N11" s="45"/>
      <c r="O11" s="40"/>
      <c r="P11" s="143"/>
      <c r="Q11" s="144"/>
      <c r="R11" s="144"/>
      <c r="S11" s="144"/>
      <c r="T11" s="144"/>
      <c r="U11" s="144"/>
    </row>
    <row r="12" spans="2:25" ht="9" customHeight="1" thickBot="1" x14ac:dyDescent="0.3">
      <c r="B12" s="60"/>
      <c r="C12" s="47"/>
      <c r="D12" s="68"/>
      <c r="E12" s="48"/>
      <c r="F12" s="49"/>
      <c r="G12" s="49"/>
      <c r="H12" s="49"/>
      <c r="I12" s="49"/>
      <c r="J12" s="49"/>
      <c r="K12" s="49"/>
      <c r="L12" s="49"/>
      <c r="M12" s="50"/>
      <c r="N12" s="51"/>
      <c r="O12" s="46"/>
      <c r="P12" s="143"/>
      <c r="Q12" s="144"/>
      <c r="R12" s="144"/>
      <c r="S12" s="144"/>
      <c r="T12" s="144"/>
      <c r="U12" s="144"/>
    </row>
    <row r="13" spans="2:25" ht="34.15" customHeight="1" thickBot="1" x14ac:dyDescent="0.3">
      <c r="B13" s="122"/>
      <c r="C13" s="77"/>
      <c r="D13" s="78" t="s">
        <v>19</v>
      </c>
      <c r="E13" s="79"/>
      <c r="F13" s="78" t="s">
        <v>27</v>
      </c>
      <c r="G13" s="78" t="s">
        <v>60</v>
      </c>
      <c r="H13" s="78" t="s">
        <v>18</v>
      </c>
      <c r="I13" s="78" t="s">
        <v>4</v>
      </c>
      <c r="J13" s="78" t="s">
        <v>5</v>
      </c>
      <c r="K13" s="78" t="s">
        <v>1</v>
      </c>
      <c r="L13" s="78"/>
      <c r="M13" s="80" t="s">
        <v>0</v>
      </c>
      <c r="N13" s="80"/>
      <c r="O13" s="80" t="s">
        <v>2</v>
      </c>
      <c r="P13" s="148"/>
      <c r="Q13" s="147"/>
      <c r="R13" s="144"/>
      <c r="S13" s="144"/>
      <c r="T13" s="144"/>
      <c r="U13" s="144"/>
    </row>
    <row r="14" spans="2:25" ht="6.6" customHeight="1" thickBot="1" x14ac:dyDescent="0.3">
      <c r="B14" s="123"/>
      <c r="C14" s="1"/>
      <c r="D14" s="3"/>
      <c r="E14" s="3"/>
      <c r="F14" s="2"/>
      <c r="G14" s="2"/>
      <c r="H14" s="2"/>
      <c r="I14" s="2"/>
      <c r="J14" s="2"/>
      <c r="K14" s="2"/>
      <c r="L14" s="2"/>
      <c r="M14" s="22"/>
      <c r="N14" s="4"/>
      <c r="O14"/>
      <c r="P14" s="143"/>
      <c r="Q14" s="144"/>
      <c r="R14" s="144"/>
      <c r="S14" s="144"/>
      <c r="T14" s="144"/>
      <c r="U14" s="144"/>
    </row>
    <row r="15" spans="2:25" ht="14.45" customHeight="1" thickBot="1" x14ac:dyDescent="0.3">
      <c r="B15" s="123"/>
      <c r="C15" s="1" t="s">
        <v>98</v>
      </c>
      <c r="D15" s="134" t="s">
        <v>99</v>
      </c>
      <c r="E15" s="3"/>
      <c r="F15" s="141" t="s">
        <v>7</v>
      </c>
      <c r="G15" s="2"/>
      <c r="H15" s="2"/>
      <c r="I15" s="2"/>
      <c r="J15" s="2"/>
      <c r="K15" s="2"/>
      <c r="L15" s="2"/>
      <c r="M15" s="22"/>
      <c r="N15" s="4"/>
      <c r="O15"/>
      <c r="P15" s="143"/>
      <c r="Q15" s="144"/>
      <c r="R15" s="144"/>
      <c r="S15" s="144"/>
      <c r="T15" s="144"/>
      <c r="U15" s="144"/>
    </row>
    <row r="16" spans="2:25" ht="6" customHeight="1" thickBot="1" x14ac:dyDescent="0.3">
      <c r="B16" s="124"/>
      <c r="C16" s="5"/>
      <c r="D16" s="31"/>
      <c r="E16" s="6"/>
      <c r="F16" s="8"/>
      <c r="G16" s="8"/>
      <c r="H16" s="8"/>
      <c r="I16" s="8"/>
      <c r="J16" s="8"/>
      <c r="K16" s="8"/>
      <c r="L16" s="8"/>
      <c r="M16" s="21"/>
      <c r="N16" s="9"/>
      <c r="O16" s="7"/>
      <c r="P16" s="143"/>
      <c r="Q16" s="144"/>
      <c r="R16" s="144"/>
      <c r="S16" s="144"/>
      <c r="T16" s="144"/>
      <c r="U16" s="144"/>
    </row>
    <row r="17" spans="1:22" ht="6.6" customHeight="1" x14ac:dyDescent="0.25">
      <c r="B17" s="123"/>
      <c r="C17" s="1"/>
      <c r="D17" s="32"/>
      <c r="E17" s="3"/>
      <c r="F17" s="2"/>
      <c r="G17" s="2"/>
      <c r="H17" s="2"/>
      <c r="I17" s="2"/>
      <c r="J17" s="2"/>
      <c r="K17" s="2"/>
      <c r="L17" s="2"/>
      <c r="M17" s="22"/>
      <c r="N17" s="4"/>
      <c r="O17"/>
      <c r="P17" s="143"/>
      <c r="Q17" s="144"/>
      <c r="R17" s="144"/>
      <c r="S17" s="144"/>
      <c r="T17" s="144"/>
      <c r="U17" s="144"/>
    </row>
    <row r="18" spans="1:22" ht="14.45" customHeight="1" x14ac:dyDescent="0.25">
      <c r="B18" s="171"/>
      <c r="C18" s="174" t="s">
        <v>52</v>
      </c>
      <c r="D18" s="134" t="s">
        <v>69</v>
      </c>
      <c r="E18" s="3"/>
      <c r="F18" s="140">
        <v>10000</v>
      </c>
      <c r="G18" s="105" t="s">
        <v>61</v>
      </c>
      <c r="H18" s="17"/>
      <c r="I18" s="17">
        <v>-10000</v>
      </c>
      <c r="J18" s="15">
        <v>5.0000000000000001E-3</v>
      </c>
      <c r="K18" s="15">
        <v>1E-3</v>
      </c>
      <c r="L18" s="17"/>
      <c r="M18" s="177">
        <f>IF(F20&lt;10000,((F20+I18)*J18),IF((F20+I18)*K18&gt;5,5,(F20+I18)*K18))</f>
        <v>0</v>
      </c>
      <c r="N18" s="16"/>
      <c r="O18"/>
      <c r="P18" s="143"/>
      <c r="Q18" s="144"/>
      <c r="R18" s="144"/>
      <c r="S18" s="144"/>
      <c r="T18" s="144"/>
      <c r="U18" s="144"/>
    </row>
    <row r="19" spans="1:22" ht="14.45" customHeight="1" x14ac:dyDescent="0.25">
      <c r="B19" s="171"/>
      <c r="C19" s="174"/>
      <c r="D19" s="134" t="s">
        <v>66</v>
      </c>
      <c r="E19" s="3"/>
      <c r="F19" s="140">
        <v>0</v>
      </c>
      <c r="G19" s="105" t="s">
        <v>61</v>
      </c>
      <c r="H19" s="17"/>
      <c r="I19" s="17"/>
      <c r="J19" s="17">
        <f>IF((F19/F18)&gt;0.5,((F18/2)),F19)</f>
        <v>0</v>
      </c>
      <c r="K19" s="17"/>
      <c r="L19" s="17"/>
      <c r="M19" s="177"/>
      <c r="N19" s="16"/>
      <c r="O19"/>
      <c r="P19" s="143"/>
      <c r="Q19" s="144"/>
      <c r="R19" s="144"/>
      <c r="S19" s="144"/>
      <c r="T19" s="144"/>
      <c r="U19" s="144"/>
    </row>
    <row r="20" spans="1:22" ht="14.45" customHeight="1" x14ac:dyDescent="0.25">
      <c r="B20" s="171"/>
      <c r="C20" s="174"/>
      <c r="D20" s="134" t="s">
        <v>68</v>
      </c>
      <c r="E20" s="3"/>
      <c r="F20" s="88">
        <f>F18+J19</f>
        <v>10000</v>
      </c>
      <c r="G20" s="105" t="s">
        <v>61</v>
      </c>
      <c r="H20" s="17"/>
      <c r="I20" s="17"/>
      <c r="J20" s="17"/>
      <c r="K20" s="17"/>
      <c r="L20" s="17"/>
      <c r="M20" s="177"/>
      <c r="N20" s="16"/>
      <c r="O20" t="s">
        <v>104</v>
      </c>
      <c r="P20" s="143"/>
      <c r="Q20" s="144"/>
      <c r="R20" s="144"/>
      <c r="S20" s="144"/>
      <c r="T20" s="144"/>
      <c r="U20" s="144"/>
    </row>
    <row r="21" spans="1:22" ht="14.45" customHeight="1" x14ac:dyDescent="0.25">
      <c r="B21" s="171"/>
      <c r="C21" s="174"/>
      <c r="D21" s="134" t="s">
        <v>106</v>
      </c>
      <c r="E21" s="3"/>
      <c r="F21" s="140">
        <v>665</v>
      </c>
      <c r="G21" s="105" t="s">
        <v>62</v>
      </c>
      <c r="H21" s="17"/>
      <c r="I21" s="17"/>
      <c r="J21" s="17"/>
      <c r="K21" s="15"/>
      <c r="L21" s="17"/>
      <c r="M21" s="23"/>
      <c r="N21" s="16"/>
      <c r="O21"/>
      <c r="P21" s="143"/>
      <c r="Q21" s="144"/>
      <c r="R21" s="144"/>
      <c r="S21" s="144"/>
      <c r="T21" s="144"/>
      <c r="U21" s="144"/>
    </row>
    <row r="22" spans="1:22" ht="14.45" customHeight="1" x14ac:dyDescent="0.25">
      <c r="B22" s="171"/>
      <c r="C22" s="174"/>
      <c r="D22" s="134" t="s">
        <v>107</v>
      </c>
      <c r="E22" s="3"/>
      <c r="F22" s="111">
        <f>IF(F21=0,0,(F20)/F21)</f>
        <v>15.037593984962406</v>
      </c>
      <c r="G22" s="105" t="s">
        <v>108</v>
      </c>
      <c r="H22" s="17"/>
      <c r="I22" s="17">
        <v>-15</v>
      </c>
      <c r="J22" s="16"/>
      <c r="K22" s="16">
        <v>1</v>
      </c>
      <c r="L22" s="17"/>
      <c r="M22" s="27">
        <f>IF(((F22+I22)*K22)&gt;5,5,IF(F22&lt;14.5,(-1*((-1*(F22+I22))^1.5)*K22),(F22+I22)*K22))</f>
        <v>3.7593984962406068E-2</v>
      </c>
      <c r="N22" s="17"/>
      <c r="O22" t="s">
        <v>110</v>
      </c>
      <c r="P22" s="143"/>
      <c r="Q22" s="144"/>
      <c r="R22" s="144"/>
      <c r="S22" s="144"/>
      <c r="T22" s="144"/>
      <c r="U22" s="144"/>
    </row>
    <row r="23" spans="1:22" ht="15.6" customHeight="1" x14ac:dyDescent="0.25">
      <c r="B23" s="171"/>
      <c r="C23" s="174"/>
      <c r="D23" s="134" t="s">
        <v>113</v>
      </c>
      <c r="E23" s="3"/>
      <c r="F23" s="140" t="s">
        <v>13</v>
      </c>
      <c r="G23" s="105"/>
      <c r="H23" s="17"/>
      <c r="I23" s="17"/>
      <c r="J23" s="17"/>
      <c r="K23" s="17">
        <v>2</v>
      </c>
      <c r="L23" s="17"/>
      <c r="M23" s="16">
        <f>IF(F23="NEJ",0,K23)</f>
        <v>0</v>
      </c>
      <c r="N23" s="16"/>
      <c r="O23" t="s">
        <v>81</v>
      </c>
      <c r="P23" s="143"/>
      <c r="Q23" s="144"/>
      <c r="R23" s="144"/>
      <c r="S23" s="144"/>
      <c r="T23" s="144"/>
      <c r="U23" s="144"/>
    </row>
    <row r="24" spans="1:22" ht="6" customHeight="1" thickBot="1" x14ac:dyDescent="0.3">
      <c r="B24" s="124"/>
      <c r="C24" s="5"/>
      <c r="D24" s="31"/>
      <c r="E24" s="6"/>
      <c r="F24" s="8"/>
      <c r="G24" s="7"/>
      <c r="H24" s="18"/>
      <c r="I24" s="18"/>
      <c r="J24" s="18"/>
      <c r="K24" s="18"/>
      <c r="L24" s="18"/>
      <c r="M24" s="36"/>
      <c r="N24" s="18"/>
      <c r="O24" s="7"/>
      <c r="P24" s="143"/>
      <c r="Q24" s="144"/>
      <c r="R24" s="144"/>
      <c r="S24" s="144"/>
      <c r="T24" s="144"/>
      <c r="U24" s="144"/>
    </row>
    <row r="25" spans="1:22" ht="6" customHeight="1" x14ac:dyDescent="0.25">
      <c r="B25" s="123"/>
      <c r="C25" s="1"/>
      <c r="D25" s="32"/>
      <c r="E25" s="3"/>
      <c r="F25" s="2"/>
      <c r="G25"/>
      <c r="H25" s="17"/>
      <c r="I25" s="17"/>
      <c r="J25" s="17"/>
      <c r="K25" s="17"/>
      <c r="L25" s="17"/>
      <c r="M25" s="27"/>
      <c r="N25" s="17"/>
      <c r="O25"/>
      <c r="P25" s="143"/>
      <c r="Q25" s="144"/>
      <c r="R25" s="144"/>
      <c r="S25" s="144"/>
      <c r="T25" s="144"/>
      <c r="U25" s="144"/>
    </row>
    <row r="26" spans="1:22" ht="14.45" customHeight="1" thickBot="1" x14ac:dyDescent="0.3">
      <c r="B26" s="171"/>
      <c r="C26" s="175" t="s">
        <v>135</v>
      </c>
      <c r="D26" s="134" t="s">
        <v>123</v>
      </c>
      <c r="E26" s="3"/>
      <c r="F26" s="140" t="s">
        <v>13</v>
      </c>
      <c r="G26" s="19"/>
      <c r="H26" s="17"/>
      <c r="I26" s="17"/>
      <c r="J26" s="17"/>
      <c r="K26" s="17">
        <v>1</v>
      </c>
      <c r="L26" s="17"/>
      <c r="M26" s="16">
        <f>IF(F26="NEJ",0,K26)</f>
        <v>0</v>
      </c>
      <c r="N26" s="17"/>
      <c r="O26" t="s">
        <v>84</v>
      </c>
      <c r="P26" s="143"/>
      <c r="Q26" s="144"/>
      <c r="R26" s="144"/>
      <c r="S26" s="144"/>
      <c r="T26" s="144"/>
      <c r="U26" s="144"/>
    </row>
    <row r="27" spans="1:22" ht="15" customHeight="1" thickBot="1" x14ac:dyDescent="0.3">
      <c r="B27" s="171"/>
      <c r="C27" s="174"/>
      <c r="D27" s="134" t="s">
        <v>136</v>
      </c>
      <c r="E27" s="3"/>
      <c r="F27" s="141" t="s">
        <v>7</v>
      </c>
      <c r="G27" s="19"/>
      <c r="H27" s="14"/>
      <c r="I27" s="16"/>
      <c r="J27" s="16"/>
      <c r="K27" s="14"/>
      <c r="L27" s="17"/>
      <c r="M27" s="25"/>
      <c r="N27" s="19"/>
      <c r="O27" s="52" t="s">
        <v>72</v>
      </c>
      <c r="P27" s="143"/>
      <c r="Q27" s="149"/>
      <c r="R27" s="144"/>
      <c r="S27" s="144"/>
      <c r="T27" s="144"/>
      <c r="U27" s="144"/>
    </row>
    <row r="28" spans="1:22" ht="14.45" customHeight="1" x14ac:dyDescent="0.25">
      <c r="B28" s="171"/>
      <c r="C28" s="174"/>
      <c r="D28" s="134" t="s">
        <v>21</v>
      </c>
      <c r="E28" s="3"/>
      <c r="F28" s="140">
        <v>0</v>
      </c>
      <c r="G28" s="19" t="s">
        <v>61</v>
      </c>
      <c r="H28" s="90">
        <f>IF(F28=0,0,(F28/F20)*100)</f>
        <v>0</v>
      </c>
      <c r="I28" s="2">
        <v>10</v>
      </c>
      <c r="J28" s="16">
        <v>50</v>
      </c>
      <c r="K28" s="14">
        <v>3</v>
      </c>
      <c r="L28" s="17"/>
      <c r="M28" s="27">
        <f>IF(H28&lt;I28,0,(IF(H28&gt;=J28,K28,(H28*0.06))))</f>
        <v>0</v>
      </c>
      <c r="N28" s="19"/>
      <c r="O28" s="52" t="s">
        <v>89</v>
      </c>
      <c r="P28" s="143"/>
      <c r="Q28" s="144"/>
      <c r="R28" s="144"/>
      <c r="S28" s="144"/>
      <c r="T28" s="144"/>
      <c r="U28" s="144"/>
    </row>
    <row r="29" spans="1:22" x14ac:dyDescent="0.25">
      <c r="B29" s="171"/>
      <c r="C29" s="174"/>
      <c r="D29" s="134" t="s">
        <v>22</v>
      </c>
      <c r="E29" s="3"/>
      <c r="F29" s="140">
        <v>0</v>
      </c>
      <c r="G29" s="19" t="s">
        <v>61</v>
      </c>
      <c r="H29" s="90">
        <f>IF(F29=0,0,(F29/F20)*100)</f>
        <v>0</v>
      </c>
      <c r="I29" s="2">
        <v>5</v>
      </c>
      <c r="J29" s="16">
        <v>5</v>
      </c>
      <c r="K29" s="14">
        <v>0.1</v>
      </c>
      <c r="L29" s="17"/>
      <c r="M29" s="27">
        <f>IF(H29=0,0,IF((H29/(H30+0.01))&lt;2,0,(IF(H29&lt;I29,0,(IF((H29*K29)&gt;=J29,J29,(H29*K29)))))))</f>
        <v>0</v>
      </c>
      <c r="N29" s="19"/>
      <c r="O29" t="s">
        <v>75</v>
      </c>
      <c r="P29" s="143"/>
      <c r="Q29" s="144"/>
      <c r="R29" s="144"/>
      <c r="S29" s="144"/>
      <c r="T29" s="144"/>
      <c r="U29" s="144"/>
      <c r="V29" s="67" t="s">
        <v>103</v>
      </c>
    </row>
    <row r="30" spans="1:22" x14ac:dyDescent="0.25">
      <c r="B30" s="171"/>
      <c r="C30" s="174"/>
      <c r="D30" s="134" t="s">
        <v>11</v>
      </c>
      <c r="E30" s="3"/>
      <c r="F30" s="140">
        <v>0</v>
      </c>
      <c r="G30" s="19" t="s">
        <v>61</v>
      </c>
      <c r="H30" s="90">
        <f>IF(F30=0,0,(F30/F20)*100)</f>
        <v>0</v>
      </c>
      <c r="I30" s="2"/>
      <c r="J30" s="17"/>
      <c r="K30" s="14"/>
      <c r="L30" s="17"/>
      <c r="M30" s="27">
        <f>IF(H30=0,0,IF((H29/H30)&gt;2,0,(IF(((H29-H30)*2)&lt;I29,0,(IF((((H29-H30)*2)*K29)&gt;=J29,J29,((H29-H30)*2)*K29))))))</f>
        <v>0</v>
      </c>
      <c r="N30" s="19"/>
      <c r="O30"/>
      <c r="P30" s="143"/>
      <c r="Q30" s="144"/>
      <c r="R30" s="144"/>
      <c r="S30" s="144"/>
      <c r="T30" s="144"/>
      <c r="U30" s="144"/>
    </row>
    <row r="31" spans="1:22" ht="6.6" customHeight="1" thickBot="1" x14ac:dyDescent="0.3">
      <c r="B31" s="124"/>
      <c r="C31" s="5"/>
      <c r="D31" s="33"/>
      <c r="E31" s="6"/>
      <c r="F31" s="8"/>
      <c r="G31" s="8"/>
      <c r="H31" s="18"/>
      <c r="I31" s="18"/>
      <c r="J31" s="18"/>
      <c r="K31" s="18"/>
      <c r="L31" s="18"/>
      <c r="M31" s="24"/>
      <c r="N31" s="18"/>
      <c r="O31" s="7"/>
      <c r="P31" s="143"/>
      <c r="Q31" s="144"/>
      <c r="R31" s="144"/>
      <c r="S31" s="144"/>
      <c r="T31" s="144"/>
      <c r="U31" s="144"/>
    </row>
    <row r="32" spans="1:22" s="89" customFormat="1" ht="6.6" customHeight="1" thickBot="1" x14ac:dyDescent="0.3">
      <c r="A32" s="67"/>
      <c r="B32" s="12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50"/>
      <c r="Q32" s="151"/>
      <c r="R32" s="151"/>
      <c r="S32" s="151"/>
      <c r="T32" s="151"/>
      <c r="U32" s="151"/>
    </row>
    <row r="33" spans="1:21" ht="60.6" customHeight="1" thickBot="1" x14ac:dyDescent="0.3">
      <c r="B33" s="173"/>
      <c r="C33" s="172"/>
      <c r="D33" s="172"/>
      <c r="E33" s="3"/>
      <c r="F33" s="164" t="s">
        <v>23</v>
      </c>
      <c r="G33" s="164"/>
      <c r="H33" s="164"/>
      <c r="I33" s="17"/>
      <c r="J33" s="17"/>
      <c r="K33" s="17"/>
      <c r="L33" s="17"/>
      <c r="M33" s="138">
        <f>SUM(M18:M32)</f>
        <v>3.7593984962406068E-2</v>
      </c>
      <c r="N33" s="17"/>
      <c r="O33" s="91" t="str">
        <f>IF(F15="VÄLJ","Ange om projektet avser nybyggnation eller upprustning",IF(F15="UPPRUSTNING","Endast steg 1 och steg 2 sammanlagt är relevant vid upprustning",IF(M33&lt;0,"Inga förutsättningar att uppnå LYF",IF(M33&lt;10,"Förutsättningar finns att uppnå LYF","Goda förutsättningar att uppnå LYF"))))</f>
        <v>Ange om projektet avser nybyggnation eller upprustning</v>
      </c>
      <c r="P33" s="143"/>
      <c r="Q33" s="144"/>
      <c r="R33" s="144"/>
      <c r="S33" s="144"/>
      <c r="T33" s="144"/>
      <c r="U33" s="144"/>
    </row>
    <row r="34" spans="1:21" ht="10.15" customHeight="1" x14ac:dyDescent="0.25">
      <c r="B34" s="173"/>
      <c r="C34" s="172"/>
      <c r="D34" s="172"/>
      <c r="E34" s="3"/>
      <c r="F34" s="112"/>
      <c r="G34" s="112"/>
      <c r="H34" s="112"/>
      <c r="I34" s="17"/>
      <c r="J34" s="17"/>
      <c r="K34" s="17"/>
      <c r="L34" s="17"/>
      <c r="M34" s="91"/>
      <c r="N34" s="17"/>
      <c r="O34" s="91"/>
      <c r="P34" s="143"/>
      <c r="Q34" s="144"/>
      <c r="R34" s="144"/>
      <c r="S34" s="144"/>
      <c r="T34" s="144"/>
      <c r="U34" s="144"/>
    </row>
    <row r="35" spans="1:21" ht="13.15" customHeight="1" x14ac:dyDescent="0.25">
      <c r="B35" s="173"/>
      <c r="C35" s="172"/>
      <c r="D35" s="172"/>
      <c r="E35" s="3"/>
      <c r="F35" s="160" t="str">
        <f>IF(F15="NYBYGGNATION","Beskrivning av nivåer Steg 1, ej relevant vid upprustning.","")</f>
        <v/>
      </c>
      <c r="G35" s="161"/>
      <c r="H35" s="161"/>
      <c r="I35" s="17"/>
      <c r="J35" s="17"/>
      <c r="K35" s="17"/>
      <c r="L35" s="17"/>
      <c r="M35" s="132" t="str">
        <f>IF(F15="NYBYGGNATION","&gt; 10","")</f>
        <v/>
      </c>
      <c r="N35" s="17"/>
      <c r="O35" s="26" t="str">
        <f>IF(F15="NYBYGGNATION","Goda förutsättningar att uppnå LYF","")</f>
        <v/>
      </c>
      <c r="P35" s="143"/>
      <c r="Q35" s="144"/>
      <c r="R35" s="144"/>
      <c r="S35" s="144"/>
      <c r="T35" s="144"/>
      <c r="U35" s="144"/>
    </row>
    <row r="36" spans="1:21" ht="12.6" customHeight="1" x14ac:dyDescent="0.25">
      <c r="B36" s="173"/>
      <c r="C36" s="172"/>
      <c r="D36" s="172"/>
      <c r="E36" s="3"/>
      <c r="F36" s="161"/>
      <c r="G36" s="161"/>
      <c r="H36" s="161"/>
      <c r="I36" s="17"/>
      <c r="J36" s="17"/>
      <c r="K36" s="17"/>
      <c r="L36" s="17"/>
      <c r="M36" s="133" t="str">
        <f>IF(F15="NYBYGGNATION","0 &lt; 10","")</f>
        <v/>
      </c>
      <c r="N36" s="17"/>
      <c r="O36" s="26" t="str">
        <f>IF(F15="NYBYGGNATION","Förutsättningar finns att uppnå LYF","")</f>
        <v/>
      </c>
      <c r="P36" s="143"/>
      <c r="Q36" s="144"/>
      <c r="R36" s="144"/>
      <c r="S36" s="144"/>
      <c r="T36" s="144"/>
      <c r="U36" s="144"/>
    </row>
    <row r="37" spans="1:21" ht="12.6" customHeight="1" x14ac:dyDescent="0.25">
      <c r="B37" s="173"/>
      <c r="C37" s="172"/>
      <c r="D37" s="172"/>
      <c r="E37" s="3"/>
      <c r="F37" s="161"/>
      <c r="G37" s="161"/>
      <c r="H37" s="161"/>
      <c r="I37" s="17"/>
      <c r="J37" s="17"/>
      <c r="K37" s="17"/>
      <c r="L37" s="17"/>
      <c r="M37" s="133" t="str">
        <f>IF(F15="NYBYGGNATION","&lt; 0","")</f>
        <v/>
      </c>
      <c r="N37" s="17"/>
      <c r="O37" s="26" t="str">
        <f>IF(F15="NYBYGGNATION","Inga förutsättningar att uppnå LYF","")</f>
        <v/>
      </c>
      <c r="P37" s="143"/>
      <c r="Q37" s="144"/>
      <c r="R37" s="144"/>
      <c r="S37" s="144"/>
      <c r="T37" s="144"/>
      <c r="U37" s="144"/>
    </row>
    <row r="38" spans="1:21" s="119" customFormat="1" ht="8.4499999999999993" customHeight="1" thickBot="1" x14ac:dyDescent="0.3">
      <c r="A38" s="67"/>
      <c r="B38" s="126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152"/>
      <c r="Q38" s="153"/>
      <c r="R38" s="153"/>
      <c r="S38" s="153"/>
      <c r="T38" s="153"/>
      <c r="U38" s="153"/>
    </row>
    <row r="39" spans="1:21" s="119" customFormat="1" ht="24.6" customHeight="1" thickBot="1" x14ac:dyDescent="0.3">
      <c r="A39" s="67"/>
      <c r="B39" s="127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152"/>
      <c r="Q39" s="153"/>
      <c r="R39" s="153"/>
      <c r="S39" s="153"/>
      <c r="T39" s="153"/>
      <c r="U39" s="153"/>
    </row>
    <row r="40" spans="1:21" ht="36" customHeight="1" thickBot="1" x14ac:dyDescent="0.3">
      <c r="B40" s="128"/>
      <c r="C40" s="62"/>
      <c r="D40" s="78" t="s">
        <v>20</v>
      </c>
      <c r="E40" s="63"/>
      <c r="F40" s="64"/>
      <c r="G40" s="64"/>
      <c r="H40" s="65"/>
      <c r="I40" s="65"/>
      <c r="J40" s="65"/>
      <c r="K40" s="65"/>
      <c r="L40" s="65"/>
      <c r="M40" s="66"/>
      <c r="N40" s="65"/>
      <c r="O40" s="61"/>
      <c r="P40" s="143"/>
      <c r="Q40" s="144"/>
      <c r="R40" s="144"/>
      <c r="S40" s="144"/>
      <c r="T40" s="144"/>
      <c r="U40" s="144"/>
    </row>
    <row r="41" spans="1:21" ht="6" customHeight="1" x14ac:dyDescent="0.25">
      <c r="B41" s="123"/>
      <c r="C41" s="1"/>
      <c r="D41" s="30"/>
      <c r="E41" s="3"/>
      <c r="F41" s="2"/>
      <c r="G41" s="2"/>
      <c r="H41" s="17"/>
      <c r="I41" s="17"/>
      <c r="J41" s="17"/>
      <c r="K41" s="17"/>
      <c r="L41" s="17"/>
      <c r="M41" s="23"/>
      <c r="N41" s="17"/>
      <c r="O41"/>
      <c r="P41" s="143"/>
      <c r="Q41" s="144"/>
      <c r="R41" s="144"/>
      <c r="S41" s="144"/>
      <c r="T41" s="144"/>
      <c r="U41" s="144"/>
    </row>
    <row r="42" spans="1:21" ht="12" customHeight="1" thickBot="1" x14ac:dyDescent="0.3">
      <c r="B42" s="123"/>
      <c r="C42" s="1"/>
      <c r="D42" s="30"/>
      <c r="E42" s="3"/>
      <c r="F42" s="2"/>
      <c r="G42" s="2"/>
      <c r="H42" s="17"/>
      <c r="I42" s="17"/>
      <c r="J42" s="17"/>
      <c r="K42" s="17"/>
      <c r="L42" s="17"/>
      <c r="M42" s="23"/>
      <c r="N42" s="17"/>
      <c r="O42"/>
      <c r="P42" s="143"/>
      <c r="Q42" s="144"/>
      <c r="R42" s="144"/>
      <c r="S42" s="144"/>
      <c r="T42" s="144"/>
      <c r="U42" s="144"/>
    </row>
    <row r="43" spans="1:21" ht="15" customHeight="1" thickBot="1" x14ac:dyDescent="0.3">
      <c r="B43" s="171"/>
      <c r="C43" s="1" t="s">
        <v>29</v>
      </c>
      <c r="D43" s="134" t="s">
        <v>115</v>
      </c>
      <c r="E43" s="3"/>
      <c r="F43" s="142" t="s">
        <v>7</v>
      </c>
      <c r="G43" s="107" t="s">
        <v>62</v>
      </c>
      <c r="H43" s="2"/>
      <c r="I43" s="16"/>
      <c r="J43" s="17"/>
      <c r="K43" s="15"/>
      <c r="L43" s="17"/>
      <c r="M43" s="27">
        <f>IF(F43="VÄLJ",0,IF(F43&lt;3,0,(IF(F43=3,1,2))))</f>
        <v>0</v>
      </c>
      <c r="N43" s="17"/>
      <c r="O43" t="s">
        <v>102</v>
      </c>
      <c r="P43" s="143"/>
      <c r="Q43" s="144"/>
      <c r="R43" s="144"/>
      <c r="S43" s="144"/>
      <c r="T43" s="144"/>
      <c r="U43" s="144"/>
    </row>
    <row r="44" spans="1:21" ht="14.45" customHeight="1" thickBot="1" x14ac:dyDescent="0.3">
      <c r="B44" s="171"/>
      <c r="C44" s="170" t="s">
        <v>28</v>
      </c>
      <c r="D44" s="136" t="s">
        <v>137</v>
      </c>
      <c r="E44" s="3"/>
      <c r="F44" s="141" t="s">
        <v>7</v>
      </c>
      <c r="G44" s="107"/>
      <c r="H44" s="17"/>
      <c r="I44" s="17"/>
      <c r="J44" s="17"/>
      <c r="K44" s="17"/>
      <c r="L44" s="17"/>
      <c r="M44" s="17"/>
      <c r="N44" s="19"/>
      <c r="O44" s="52" t="s">
        <v>72</v>
      </c>
      <c r="P44" s="143"/>
      <c r="Q44" s="144"/>
      <c r="R44" s="144"/>
      <c r="S44" s="144"/>
      <c r="T44" s="144"/>
      <c r="U44" s="144"/>
    </row>
    <row r="45" spans="1:21" ht="15.6" customHeight="1" x14ac:dyDescent="0.25">
      <c r="B45" s="171"/>
      <c r="C45" s="170"/>
      <c r="D45" s="136" t="s">
        <v>36</v>
      </c>
      <c r="E45" s="3"/>
      <c r="F45" s="155">
        <v>0</v>
      </c>
      <c r="G45" s="104" t="s">
        <v>62</v>
      </c>
      <c r="H45" s="17"/>
      <c r="I45" s="2"/>
      <c r="J45" s="16">
        <v>2</v>
      </c>
      <c r="K45" s="14">
        <v>0.4</v>
      </c>
      <c r="L45" s="17"/>
      <c r="M45" s="27">
        <f>IF((F45*K45)&gt;=J45,J45,(F45*K45))</f>
        <v>0</v>
      </c>
      <c r="N45" s="19"/>
      <c r="O45" t="s">
        <v>90</v>
      </c>
      <c r="P45" s="143"/>
      <c r="Q45" s="144"/>
      <c r="R45" s="144"/>
      <c r="S45" s="144"/>
      <c r="T45" s="144"/>
      <c r="U45" s="144"/>
    </row>
    <row r="46" spans="1:21" ht="14.45" customHeight="1" x14ac:dyDescent="0.25">
      <c r="B46" s="171"/>
      <c r="C46" s="170"/>
      <c r="D46" s="136" t="s">
        <v>37</v>
      </c>
      <c r="E46" s="3"/>
      <c r="F46" s="140" t="s">
        <v>7</v>
      </c>
      <c r="G46" s="104" t="s">
        <v>62</v>
      </c>
      <c r="H46" s="2"/>
      <c r="I46" s="16"/>
      <c r="J46" s="17"/>
      <c r="K46" s="16">
        <v>0.33300000000000002</v>
      </c>
      <c r="L46" s="17"/>
      <c r="M46" s="27">
        <f>IF(F46="VÄLJ",0,F46*K46)</f>
        <v>0</v>
      </c>
      <c r="N46" s="17"/>
      <c r="O46" t="s">
        <v>96</v>
      </c>
      <c r="P46" s="143"/>
      <c r="Q46" s="144"/>
      <c r="R46" s="144"/>
      <c r="S46" s="144"/>
      <c r="T46" s="144"/>
      <c r="U46" s="144"/>
    </row>
    <row r="47" spans="1:21" ht="14.45" customHeight="1" x14ac:dyDescent="0.25">
      <c r="B47" s="171"/>
      <c r="C47" s="170"/>
      <c r="D47" s="136" t="s">
        <v>55</v>
      </c>
      <c r="E47" s="98"/>
      <c r="F47" s="99"/>
      <c r="G47" s="106"/>
      <c r="H47" s="99"/>
      <c r="I47" s="101"/>
      <c r="J47" s="100"/>
      <c r="K47" s="101"/>
      <c r="L47" s="100"/>
      <c r="M47" s="103">
        <f>SUM(M44:M46)</f>
        <v>0</v>
      </c>
      <c r="N47" s="17"/>
      <c r="O47"/>
      <c r="P47" s="143"/>
      <c r="Q47" s="144"/>
      <c r="R47" s="144"/>
      <c r="S47" s="144"/>
      <c r="T47" s="144"/>
      <c r="U47" s="144"/>
    </row>
    <row r="48" spans="1:21" x14ac:dyDescent="0.25">
      <c r="B48" s="171"/>
      <c r="C48" s="170" t="s">
        <v>30</v>
      </c>
      <c r="D48" s="134" t="s">
        <v>64</v>
      </c>
      <c r="E48" s="3"/>
      <c r="F48" s="140">
        <v>0</v>
      </c>
      <c r="G48" s="104" t="s">
        <v>61</v>
      </c>
      <c r="H48" s="90">
        <f>IF(F48=0,0,(F48/F20)*100)</f>
        <v>0</v>
      </c>
      <c r="I48" s="14">
        <f>IF(H48&lt;I29,0,(IF((H48*K48)&gt;=J48,J48,(H48*K48))))</f>
        <v>0</v>
      </c>
      <c r="J48" s="16">
        <v>2.5</v>
      </c>
      <c r="K48" s="14">
        <v>0.05</v>
      </c>
      <c r="L48" s="17"/>
      <c r="M48" s="27">
        <f>IF(M29&gt;4.9,0,IF((M29+M30)=0,I48,(I48*(1-(H29/50)))))</f>
        <v>0</v>
      </c>
      <c r="N48" s="19"/>
      <c r="O48" t="s">
        <v>74</v>
      </c>
      <c r="P48" s="143"/>
      <c r="Q48" s="144"/>
      <c r="R48" s="144"/>
      <c r="S48" s="144"/>
      <c r="T48" s="144"/>
      <c r="U48" s="144"/>
    </row>
    <row r="49" spans="2:21" x14ac:dyDescent="0.25">
      <c r="B49" s="171"/>
      <c r="C49" s="170"/>
      <c r="D49" s="134" t="s">
        <v>38</v>
      </c>
      <c r="E49" s="3"/>
      <c r="F49" s="140">
        <v>0</v>
      </c>
      <c r="G49" s="104" t="s">
        <v>62</v>
      </c>
      <c r="H49" s="17"/>
      <c r="I49" s="16">
        <v>10</v>
      </c>
      <c r="J49" s="17">
        <v>60</v>
      </c>
      <c r="K49" s="14">
        <v>0.03</v>
      </c>
      <c r="L49" s="17"/>
      <c r="M49" s="27">
        <f>IF(F22&lt;F93,0,(IF(F49&gt;J49,2,(IF(F49&lt;I49,0,(1+((F49-10)*K49)))))))</f>
        <v>0</v>
      </c>
      <c r="N49" s="19"/>
      <c r="O49" t="s">
        <v>155</v>
      </c>
      <c r="P49" s="143"/>
      <c r="Q49" s="144"/>
      <c r="R49" s="144"/>
      <c r="S49" s="144"/>
      <c r="T49" s="144"/>
      <c r="U49" s="144"/>
    </row>
    <row r="50" spans="2:21" x14ac:dyDescent="0.25">
      <c r="B50" s="171"/>
      <c r="C50" s="170"/>
      <c r="D50" s="134" t="s">
        <v>131</v>
      </c>
      <c r="E50" s="3"/>
      <c r="F50" s="140" t="s">
        <v>13</v>
      </c>
      <c r="G50" s="104"/>
      <c r="H50" s="17"/>
      <c r="I50" s="17"/>
      <c r="J50" s="17"/>
      <c r="K50" s="16">
        <v>2</v>
      </c>
      <c r="L50" s="17"/>
      <c r="M50" s="16">
        <f>IF(F50="NEJ",0,K50)</f>
        <v>0</v>
      </c>
      <c r="N50" s="19"/>
      <c r="O50" t="s">
        <v>9</v>
      </c>
      <c r="P50" s="143"/>
      <c r="Q50" s="144"/>
      <c r="R50" s="144"/>
      <c r="S50" s="144"/>
      <c r="T50" s="144"/>
      <c r="U50" s="144"/>
    </row>
    <row r="51" spans="2:21" ht="15.75" thickBot="1" x14ac:dyDescent="0.3">
      <c r="B51" s="171"/>
      <c r="C51" s="170"/>
      <c r="D51" s="134" t="s">
        <v>132</v>
      </c>
      <c r="E51" s="3"/>
      <c r="F51" s="140" t="s">
        <v>13</v>
      </c>
      <c r="G51" s="107"/>
      <c r="H51" s="17"/>
      <c r="I51" s="17"/>
      <c r="J51" s="17"/>
      <c r="K51" s="17"/>
      <c r="L51" s="17"/>
      <c r="M51" s="16">
        <f>IF(F51="NEJ",0,2)</f>
        <v>0</v>
      </c>
      <c r="N51" s="19"/>
      <c r="O51"/>
      <c r="P51" s="143"/>
      <c r="Q51" s="144"/>
      <c r="R51" s="144"/>
      <c r="S51" s="144"/>
      <c r="T51" s="144"/>
      <c r="U51" s="144"/>
    </row>
    <row r="52" spans="2:21" ht="15.75" thickBot="1" x14ac:dyDescent="0.3">
      <c r="B52" s="171"/>
      <c r="C52" s="170"/>
      <c r="D52" s="134" t="s">
        <v>144</v>
      </c>
      <c r="E52" s="3"/>
      <c r="F52" s="141" t="s">
        <v>7</v>
      </c>
      <c r="G52" s="2"/>
      <c r="H52" s="17"/>
      <c r="I52" s="16"/>
      <c r="J52" s="17"/>
      <c r="K52" s="15"/>
      <c r="L52" s="17"/>
      <c r="M52" s="25"/>
      <c r="N52" s="19"/>
      <c r="O52" s="52" t="s">
        <v>72</v>
      </c>
      <c r="P52" s="143"/>
      <c r="Q52" s="144"/>
      <c r="R52" s="144"/>
      <c r="S52" s="144"/>
      <c r="T52" s="144"/>
      <c r="U52" s="144"/>
    </row>
    <row r="53" spans="2:21" ht="15.75" thickBot="1" x14ac:dyDescent="0.3">
      <c r="B53" s="171"/>
      <c r="C53" s="170"/>
      <c r="D53" s="134" t="s">
        <v>54</v>
      </c>
      <c r="E53" s="98"/>
      <c r="F53" s="99"/>
      <c r="G53" s="106"/>
      <c r="H53" s="100"/>
      <c r="I53" s="101"/>
      <c r="J53" s="100"/>
      <c r="K53" s="102"/>
      <c r="L53" s="100"/>
      <c r="M53" s="103">
        <f>SUM(M48:M52)</f>
        <v>0</v>
      </c>
      <c r="N53" s="19"/>
      <c r="O53"/>
      <c r="P53" s="143"/>
      <c r="Q53" s="144"/>
      <c r="R53" s="144"/>
      <c r="S53" s="144"/>
      <c r="T53" s="144"/>
      <c r="U53" s="144"/>
    </row>
    <row r="54" spans="2:21" ht="15.75" thickBot="1" x14ac:dyDescent="0.3">
      <c r="B54" s="171"/>
      <c r="C54" s="170" t="s">
        <v>31</v>
      </c>
      <c r="D54" s="136" t="s">
        <v>124</v>
      </c>
      <c r="E54" s="3"/>
      <c r="F54" s="141" t="s">
        <v>7</v>
      </c>
      <c r="G54" s="107"/>
      <c r="H54" s="17"/>
      <c r="I54" s="16"/>
      <c r="J54" s="17"/>
      <c r="K54" s="15"/>
      <c r="L54" s="17"/>
      <c r="M54" s="25"/>
      <c r="N54" s="19"/>
      <c r="O54" s="52" t="s">
        <v>72</v>
      </c>
      <c r="P54" s="143"/>
      <c r="Q54" s="144"/>
      <c r="R54" s="144"/>
      <c r="S54" s="144"/>
      <c r="T54" s="144"/>
      <c r="U54" s="144"/>
    </row>
    <row r="55" spans="2:21" x14ac:dyDescent="0.25">
      <c r="B55" s="171"/>
      <c r="C55" s="170"/>
      <c r="D55" s="136" t="s">
        <v>138</v>
      </c>
      <c r="E55" s="3"/>
      <c r="F55" s="140" t="s">
        <v>13</v>
      </c>
      <c r="G55" s="104"/>
      <c r="H55" s="17"/>
      <c r="I55" s="17"/>
      <c r="J55" s="17"/>
      <c r="K55" s="16">
        <v>2</v>
      </c>
      <c r="L55" s="17"/>
      <c r="M55" s="16">
        <f>IF(F55="NEJ",0,K55)</f>
        <v>0</v>
      </c>
      <c r="N55" s="19"/>
      <c r="O55" t="s">
        <v>81</v>
      </c>
      <c r="P55" s="143"/>
      <c r="Q55" s="144"/>
      <c r="R55" s="144"/>
      <c r="S55" s="144"/>
      <c r="T55" s="144"/>
      <c r="U55" s="144"/>
    </row>
    <row r="56" spans="2:21" x14ac:dyDescent="0.25">
      <c r="B56" s="171"/>
      <c r="C56" s="170"/>
      <c r="D56" s="136" t="s">
        <v>39</v>
      </c>
      <c r="E56" s="3"/>
      <c r="F56" s="140" t="s">
        <v>13</v>
      </c>
      <c r="G56" s="2"/>
      <c r="H56" s="17"/>
      <c r="I56" s="17"/>
      <c r="J56" s="17"/>
      <c r="K56" s="16">
        <v>2</v>
      </c>
      <c r="L56" s="17"/>
      <c r="M56" s="16">
        <f>IF(F56="NEJ",0,K56)</f>
        <v>0</v>
      </c>
      <c r="N56" s="19"/>
      <c r="O56" t="s">
        <v>81</v>
      </c>
      <c r="P56" s="143"/>
      <c r="Q56" s="144"/>
      <c r="R56" s="144"/>
      <c r="S56" s="144"/>
      <c r="T56" s="144"/>
      <c r="U56" s="144"/>
    </row>
    <row r="57" spans="2:21" x14ac:dyDescent="0.25">
      <c r="B57" s="171"/>
      <c r="C57" s="170"/>
      <c r="D57" s="136" t="s">
        <v>117</v>
      </c>
      <c r="E57" s="3"/>
      <c r="F57" s="140">
        <v>0</v>
      </c>
      <c r="G57" s="104" t="s">
        <v>61</v>
      </c>
      <c r="H57" s="17"/>
      <c r="I57" s="17"/>
      <c r="J57" s="17"/>
      <c r="K57" s="16">
        <v>1</v>
      </c>
      <c r="L57" s="17"/>
      <c r="M57" s="16">
        <f>IF(F20=0,0,IF((F57/F20)&lt;0.01,0,K57))</f>
        <v>0</v>
      </c>
      <c r="N57" s="19"/>
      <c r="O57" t="s">
        <v>82</v>
      </c>
      <c r="P57" s="143"/>
      <c r="Q57" s="154"/>
      <c r="R57" s="144"/>
      <c r="S57" s="144"/>
      <c r="T57" s="144"/>
      <c r="U57" s="144"/>
    </row>
    <row r="58" spans="2:21" x14ac:dyDescent="0.25">
      <c r="B58" s="171"/>
      <c r="C58" s="170"/>
      <c r="D58" s="136" t="s">
        <v>53</v>
      </c>
      <c r="E58" s="98"/>
      <c r="F58" s="99"/>
      <c r="G58" s="108"/>
      <c r="H58" s="100"/>
      <c r="I58" s="100"/>
      <c r="J58" s="100"/>
      <c r="K58" s="101"/>
      <c r="L58" s="100"/>
      <c r="M58" s="101">
        <f>SUM(M55:M57)</f>
        <v>0</v>
      </c>
      <c r="N58" s="19"/>
      <c r="O58"/>
      <c r="P58" s="143"/>
      <c r="Q58" s="154"/>
      <c r="R58" s="144"/>
      <c r="S58" s="144"/>
      <c r="T58" s="144"/>
      <c r="U58" s="144"/>
    </row>
    <row r="59" spans="2:21" ht="14.45" customHeight="1" x14ac:dyDescent="0.25">
      <c r="B59" s="171"/>
      <c r="C59" s="170" t="s">
        <v>32</v>
      </c>
      <c r="D59" s="134" t="s">
        <v>40</v>
      </c>
      <c r="E59" s="3"/>
      <c r="F59" s="140" t="s">
        <v>7</v>
      </c>
      <c r="G59" s="104" t="s">
        <v>62</v>
      </c>
      <c r="H59" s="17"/>
      <c r="I59" s="17"/>
      <c r="J59" s="17"/>
      <c r="K59" s="16">
        <v>2</v>
      </c>
      <c r="L59" s="17"/>
      <c r="M59" s="16">
        <f>IF(F59="8 eller fler",K59,IF(F59="6-7 platser",1,0))</f>
        <v>0</v>
      </c>
      <c r="N59" s="19"/>
      <c r="O59" t="s">
        <v>91</v>
      </c>
      <c r="P59" s="143"/>
      <c r="Q59" s="144"/>
      <c r="R59" s="144"/>
      <c r="S59" s="144"/>
      <c r="T59" s="144"/>
      <c r="U59" s="144"/>
    </row>
    <row r="60" spans="2:21" ht="14.45" customHeight="1" x14ac:dyDescent="0.25">
      <c r="B60" s="171"/>
      <c r="C60" s="170"/>
      <c r="D60" s="134" t="s">
        <v>41</v>
      </c>
      <c r="E60" s="3"/>
      <c r="F60" s="140" t="s">
        <v>13</v>
      </c>
      <c r="G60" s="104"/>
      <c r="H60" s="17"/>
      <c r="I60" s="17"/>
      <c r="J60" s="17"/>
      <c r="K60" s="16">
        <v>1</v>
      </c>
      <c r="L60" s="17"/>
      <c r="M60" s="16">
        <f>IF(F60="NEJ",0,K60)</f>
        <v>0</v>
      </c>
      <c r="N60" s="19"/>
      <c r="O60" t="s">
        <v>84</v>
      </c>
      <c r="P60" s="143"/>
      <c r="Q60" s="144"/>
      <c r="R60" s="144"/>
      <c r="S60" s="144"/>
      <c r="T60" s="144"/>
      <c r="U60" s="144"/>
    </row>
    <row r="61" spans="2:21" x14ac:dyDescent="0.25">
      <c r="B61" s="171"/>
      <c r="C61" s="170"/>
      <c r="D61" s="134" t="s">
        <v>42</v>
      </c>
      <c r="E61" s="3"/>
      <c r="F61" s="140" t="s">
        <v>13</v>
      </c>
      <c r="G61" s="104"/>
      <c r="H61" s="17"/>
      <c r="I61" s="17"/>
      <c r="J61" s="17"/>
      <c r="K61" s="16">
        <v>2</v>
      </c>
      <c r="L61" s="17"/>
      <c r="M61" s="16">
        <f>IF(F61="NEJ",0,K61)</f>
        <v>0</v>
      </c>
      <c r="N61" s="19"/>
      <c r="O61" t="s">
        <v>81</v>
      </c>
      <c r="P61" s="143"/>
      <c r="Q61" s="144"/>
      <c r="R61" s="144"/>
      <c r="S61" s="144"/>
      <c r="T61" s="144"/>
      <c r="U61" s="144"/>
    </row>
    <row r="62" spans="2:21" x14ac:dyDescent="0.25">
      <c r="B62" s="171"/>
      <c r="C62" s="170"/>
      <c r="D62" s="134" t="s">
        <v>43</v>
      </c>
      <c r="E62" s="3"/>
      <c r="F62" s="140" t="s">
        <v>13</v>
      </c>
      <c r="G62" s="104"/>
      <c r="H62" s="17"/>
      <c r="I62" s="17"/>
      <c r="J62" s="17"/>
      <c r="K62" s="16">
        <v>2</v>
      </c>
      <c r="L62" s="17"/>
      <c r="M62" s="16">
        <f>IF(F62="NEJ",0,K62)</f>
        <v>0</v>
      </c>
      <c r="N62" s="19"/>
      <c r="O62" t="s">
        <v>81</v>
      </c>
      <c r="P62" s="143"/>
      <c r="Q62" s="144"/>
      <c r="R62" s="144"/>
      <c r="S62" s="144"/>
      <c r="T62" s="144"/>
      <c r="U62" s="144"/>
    </row>
    <row r="63" spans="2:21" ht="13.9" customHeight="1" x14ac:dyDescent="0.25">
      <c r="B63" s="171"/>
      <c r="C63" s="170"/>
      <c r="D63" s="134" t="s">
        <v>145</v>
      </c>
      <c r="E63" s="3"/>
      <c r="F63" s="140" t="s">
        <v>13</v>
      </c>
      <c r="G63" s="104"/>
      <c r="H63" s="17"/>
      <c r="I63" s="17"/>
      <c r="J63" s="17"/>
      <c r="K63" s="16">
        <v>1</v>
      </c>
      <c r="L63" s="17"/>
      <c r="M63" s="16">
        <f>IF(F63="NEJ",0,K63)</f>
        <v>0</v>
      </c>
      <c r="N63" s="19"/>
      <c r="O63" t="s">
        <v>9</v>
      </c>
      <c r="P63" s="143"/>
      <c r="Q63" s="144"/>
      <c r="R63" s="144"/>
      <c r="S63" s="144"/>
      <c r="T63" s="144"/>
      <c r="U63" s="144"/>
    </row>
    <row r="64" spans="2:21" ht="14.45" customHeight="1" thickBot="1" x14ac:dyDescent="0.3">
      <c r="B64" s="171"/>
      <c r="C64" s="170"/>
      <c r="D64" s="134" t="s">
        <v>44</v>
      </c>
      <c r="E64" s="3"/>
      <c r="F64" s="140">
        <v>0</v>
      </c>
      <c r="G64" s="107" t="s">
        <v>62</v>
      </c>
      <c r="H64" s="2"/>
      <c r="I64" s="16">
        <v>3</v>
      </c>
      <c r="J64" s="17">
        <v>8</v>
      </c>
      <c r="K64" s="14">
        <v>0.15</v>
      </c>
      <c r="L64" s="17"/>
      <c r="M64" s="27">
        <f>IF(F64&gt;=J64,1,(IF(F64&lt;I64,0,((F64-I64+1)*K64))))</f>
        <v>0</v>
      </c>
      <c r="N64" s="19"/>
      <c r="O64" t="s">
        <v>101</v>
      </c>
      <c r="P64" s="143"/>
      <c r="Q64" s="144"/>
      <c r="R64" s="144"/>
      <c r="S64" s="144"/>
      <c r="T64" s="144"/>
      <c r="U64" s="144"/>
    </row>
    <row r="65" spans="2:21" ht="15.75" thickBot="1" x14ac:dyDescent="0.3">
      <c r="B65" s="171"/>
      <c r="C65" s="170"/>
      <c r="D65" s="134" t="s">
        <v>130</v>
      </c>
      <c r="E65" s="3"/>
      <c r="F65" s="141" t="s">
        <v>7</v>
      </c>
      <c r="G65" s="107"/>
      <c r="H65" s="17"/>
      <c r="I65" s="17"/>
      <c r="J65" s="17"/>
      <c r="K65" s="16"/>
      <c r="L65" s="17"/>
      <c r="M65" s="17"/>
      <c r="N65" s="19"/>
      <c r="O65" s="52" t="s">
        <v>72</v>
      </c>
      <c r="P65" s="143"/>
      <c r="Q65" s="144"/>
      <c r="R65" s="144"/>
      <c r="S65" s="144"/>
      <c r="T65" s="144"/>
      <c r="U65" s="144"/>
    </row>
    <row r="66" spans="2:21" ht="15.75" thickBot="1" x14ac:dyDescent="0.3">
      <c r="B66" s="171"/>
      <c r="C66" s="170"/>
      <c r="D66" s="134" t="s">
        <v>129</v>
      </c>
      <c r="E66" s="3"/>
      <c r="F66" s="141" t="s">
        <v>7</v>
      </c>
      <c r="G66" s="107"/>
      <c r="H66" s="17"/>
      <c r="I66" s="17"/>
      <c r="J66" s="17"/>
      <c r="K66" s="16"/>
      <c r="L66" s="17"/>
      <c r="M66" s="17"/>
      <c r="N66" s="19"/>
      <c r="O66" s="52" t="s">
        <v>72</v>
      </c>
      <c r="P66" s="143"/>
      <c r="Q66" s="144"/>
      <c r="R66" s="144"/>
      <c r="S66" s="144"/>
      <c r="T66" s="144"/>
      <c r="U66" s="144"/>
    </row>
    <row r="67" spans="2:21" x14ac:dyDescent="0.25">
      <c r="B67" s="171"/>
      <c r="C67" s="170"/>
      <c r="D67" s="134" t="s">
        <v>56</v>
      </c>
      <c r="E67" s="98"/>
      <c r="F67" s="99"/>
      <c r="G67" s="108"/>
      <c r="H67" s="100"/>
      <c r="I67" s="100"/>
      <c r="J67" s="100"/>
      <c r="K67" s="101"/>
      <c r="L67" s="100"/>
      <c r="M67" s="101">
        <f>SUM(M59:M66)</f>
        <v>0</v>
      </c>
      <c r="N67" s="19"/>
      <c r="O67"/>
      <c r="P67" s="143"/>
      <c r="Q67" s="144"/>
      <c r="R67" s="144"/>
      <c r="S67" s="144"/>
      <c r="T67" s="144"/>
      <c r="U67" s="144"/>
    </row>
    <row r="68" spans="2:21" ht="14.45" customHeight="1" x14ac:dyDescent="0.25">
      <c r="B68" s="171"/>
      <c r="C68" s="176" t="s">
        <v>33</v>
      </c>
      <c r="D68" s="136" t="s">
        <v>45</v>
      </c>
      <c r="E68" s="3"/>
      <c r="F68" s="140" t="s">
        <v>13</v>
      </c>
      <c r="G68" s="104"/>
      <c r="H68" s="17"/>
      <c r="I68" s="17"/>
      <c r="J68" s="17"/>
      <c r="K68" s="16">
        <v>1</v>
      </c>
      <c r="L68" s="17"/>
      <c r="M68" s="16">
        <f>IF(F68="NEJ",0,K68)</f>
        <v>0</v>
      </c>
      <c r="N68" s="19"/>
      <c r="O68" t="s">
        <v>84</v>
      </c>
      <c r="P68" s="143"/>
      <c r="Q68" s="144"/>
      <c r="R68" s="144"/>
      <c r="S68" s="144"/>
      <c r="T68" s="144"/>
      <c r="U68" s="144"/>
    </row>
    <row r="69" spans="2:21" x14ac:dyDescent="0.25">
      <c r="B69" s="171"/>
      <c r="C69" s="176"/>
      <c r="D69" s="136" t="s">
        <v>46</v>
      </c>
      <c r="E69" s="3"/>
      <c r="F69" s="140" t="s">
        <v>13</v>
      </c>
      <c r="G69" s="104"/>
      <c r="H69" s="17"/>
      <c r="I69" s="17"/>
      <c r="J69" s="17"/>
      <c r="K69" s="16">
        <v>1</v>
      </c>
      <c r="L69" s="17"/>
      <c r="M69" s="16">
        <f>IF(F69="NEJ",0,K69)</f>
        <v>0</v>
      </c>
      <c r="N69" s="19"/>
      <c r="O69" t="s">
        <v>84</v>
      </c>
      <c r="P69" s="143"/>
      <c r="Q69" s="144"/>
      <c r="R69" s="144"/>
      <c r="S69" s="144"/>
      <c r="T69" s="144"/>
      <c r="U69" s="144"/>
    </row>
    <row r="70" spans="2:21" x14ac:dyDescent="0.25">
      <c r="B70" s="171"/>
      <c r="C70" s="176"/>
      <c r="D70" s="136" t="s">
        <v>133</v>
      </c>
      <c r="E70" s="3"/>
      <c r="F70" s="140">
        <v>0</v>
      </c>
      <c r="G70" s="104" t="s">
        <v>62</v>
      </c>
      <c r="H70" s="17"/>
      <c r="I70" s="17"/>
      <c r="J70" s="17"/>
      <c r="K70" s="16">
        <v>0.5</v>
      </c>
      <c r="L70" s="17"/>
      <c r="M70" s="16">
        <f>F70*K70</f>
        <v>0</v>
      </c>
      <c r="N70" s="19"/>
      <c r="O70" t="s">
        <v>92</v>
      </c>
      <c r="P70" s="143"/>
      <c r="Q70" s="144"/>
      <c r="R70" s="144"/>
      <c r="S70" s="144"/>
      <c r="T70" s="144"/>
      <c r="U70" s="144"/>
    </row>
    <row r="71" spans="2:21" x14ac:dyDescent="0.25">
      <c r="B71" s="171"/>
      <c r="C71" s="176"/>
      <c r="D71" s="136" t="s">
        <v>143</v>
      </c>
      <c r="E71" s="3"/>
      <c r="F71" s="140" t="s">
        <v>7</v>
      </c>
      <c r="G71" s="104"/>
      <c r="H71" s="2"/>
      <c r="I71" s="17"/>
      <c r="J71" s="17"/>
      <c r="K71" s="16">
        <v>1</v>
      </c>
      <c r="L71" s="17"/>
      <c r="M71" s="16">
        <f>IF(F71="1 sandlandskap",1,IF(F71="VÄLJ",0,2))</f>
        <v>0</v>
      </c>
      <c r="N71" s="19"/>
      <c r="O71" t="s">
        <v>91</v>
      </c>
      <c r="P71" s="143"/>
      <c r="Q71" s="144"/>
      <c r="R71" s="144"/>
      <c r="S71" s="144"/>
      <c r="T71" s="144"/>
      <c r="U71" s="144"/>
    </row>
    <row r="72" spans="2:21" x14ac:dyDescent="0.25">
      <c r="B72" s="171"/>
      <c r="C72" s="176"/>
      <c r="D72" s="136" t="s">
        <v>139</v>
      </c>
      <c r="E72" s="3"/>
      <c r="F72" s="140">
        <v>0</v>
      </c>
      <c r="G72" s="104" t="s">
        <v>62</v>
      </c>
      <c r="H72" s="2"/>
      <c r="I72" s="16">
        <v>6</v>
      </c>
      <c r="J72" s="16">
        <v>12</v>
      </c>
      <c r="K72" s="16">
        <v>2</v>
      </c>
      <c r="L72" s="17"/>
      <c r="M72" s="27">
        <f>IF(F72&gt;J72,2,(IF(F72&lt;I72,0,(0.5+((F72-6)*0.25)))))</f>
        <v>0</v>
      </c>
      <c r="N72" s="19"/>
      <c r="O72" t="s">
        <v>93</v>
      </c>
      <c r="P72" s="143"/>
      <c r="Q72" s="144"/>
      <c r="R72" s="144"/>
      <c r="S72" s="144"/>
      <c r="T72" s="144"/>
      <c r="U72" s="144"/>
    </row>
    <row r="73" spans="2:21" x14ac:dyDescent="0.25">
      <c r="B73" s="171"/>
      <c r="C73" s="176"/>
      <c r="D73" s="136" t="s">
        <v>134</v>
      </c>
      <c r="E73" s="3"/>
      <c r="F73" s="140" t="s">
        <v>13</v>
      </c>
      <c r="G73" s="104"/>
      <c r="H73" s="2"/>
      <c r="I73" s="16"/>
      <c r="J73" s="16"/>
      <c r="K73" s="16"/>
      <c r="L73" s="17"/>
      <c r="M73" s="27">
        <f>IF(F73="NEJ",0,2)</f>
        <v>0</v>
      </c>
      <c r="N73" s="19"/>
      <c r="O73" t="s">
        <v>81</v>
      </c>
      <c r="P73" s="143"/>
      <c r="Q73" s="144"/>
      <c r="R73" s="144"/>
      <c r="S73" s="144"/>
      <c r="T73" s="144"/>
      <c r="U73" s="144"/>
    </row>
    <row r="74" spans="2:21" x14ac:dyDescent="0.25">
      <c r="B74" s="171"/>
      <c r="C74" s="176"/>
      <c r="D74" s="136" t="s">
        <v>57</v>
      </c>
      <c r="E74" s="98"/>
      <c r="F74" s="99"/>
      <c r="G74" s="108"/>
      <c r="H74" s="99"/>
      <c r="I74" s="101"/>
      <c r="J74" s="101"/>
      <c r="K74" s="101"/>
      <c r="L74" s="100"/>
      <c r="M74" s="103">
        <f>SUM(M68:M73)</f>
        <v>0</v>
      </c>
      <c r="N74" s="19"/>
      <c r="O74"/>
      <c r="P74" s="143"/>
      <c r="Q74" s="144"/>
      <c r="R74" s="144"/>
      <c r="S74" s="144"/>
      <c r="T74" s="144"/>
      <c r="U74" s="144"/>
    </row>
    <row r="75" spans="2:21" ht="14.45" customHeight="1" x14ac:dyDescent="0.25">
      <c r="B75" s="171"/>
      <c r="C75" s="176" t="s">
        <v>34</v>
      </c>
      <c r="D75" s="134" t="s">
        <v>47</v>
      </c>
      <c r="E75" s="3"/>
      <c r="F75" s="140" t="s">
        <v>13</v>
      </c>
      <c r="G75" s="107"/>
      <c r="H75" s="17"/>
      <c r="I75" s="17"/>
      <c r="J75" s="17"/>
      <c r="K75" s="16">
        <v>1</v>
      </c>
      <c r="L75" s="17"/>
      <c r="M75" s="16">
        <f>IF(F75="NEJ",0,K75)</f>
        <v>0</v>
      </c>
      <c r="N75" s="19"/>
      <c r="O75" t="s">
        <v>84</v>
      </c>
      <c r="P75" s="143"/>
      <c r="Q75" s="144"/>
      <c r="R75" s="144"/>
      <c r="S75" s="144"/>
      <c r="T75" s="144"/>
      <c r="U75" s="144"/>
    </row>
    <row r="76" spans="2:21" x14ac:dyDescent="0.25">
      <c r="B76" s="171"/>
      <c r="C76" s="176"/>
      <c r="D76" s="134" t="s">
        <v>118</v>
      </c>
      <c r="E76" s="3"/>
      <c r="F76" s="140" t="s">
        <v>13</v>
      </c>
      <c r="G76" s="107"/>
      <c r="H76" s="17"/>
      <c r="I76" s="17"/>
      <c r="J76" s="17"/>
      <c r="K76" s="16">
        <v>1</v>
      </c>
      <c r="L76" s="17"/>
      <c r="M76" s="16">
        <f>IF(F22&lt;F93,0,(IF(F76="NEJ",0,K76)))</f>
        <v>0</v>
      </c>
      <c r="N76" s="19"/>
      <c r="O76" t="s">
        <v>84</v>
      </c>
      <c r="P76" s="143"/>
      <c r="Q76" s="144"/>
      <c r="R76" s="144"/>
      <c r="S76" s="144"/>
      <c r="T76" s="144"/>
      <c r="U76" s="144"/>
    </row>
    <row r="77" spans="2:21" x14ac:dyDescent="0.25">
      <c r="B77" s="171"/>
      <c r="C77" s="176"/>
      <c r="D77" s="134" t="s">
        <v>125</v>
      </c>
      <c r="E77" s="3"/>
      <c r="F77" s="140" t="s">
        <v>13</v>
      </c>
      <c r="G77" s="107"/>
      <c r="H77" s="17"/>
      <c r="I77" s="17"/>
      <c r="J77" s="17"/>
      <c r="K77" s="16">
        <v>1</v>
      </c>
      <c r="L77" s="17"/>
      <c r="M77" s="16">
        <f>IF(F77="NEJ",0,K77)</f>
        <v>0</v>
      </c>
      <c r="N77" s="19"/>
      <c r="O77" t="s">
        <v>84</v>
      </c>
      <c r="P77" s="143"/>
      <c r="Q77" s="144"/>
      <c r="R77" s="144"/>
      <c r="S77" s="144"/>
      <c r="T77" s="144"/>
      <c r="U77" s="144"/>
    </row>
    <row r="78" spans="2:21" x14ac:dyDescent="0.25">
      <c r="B78" s="171"/>
      <c r="C78" s="176"/>
      <c r="D78" s="134" t="s">
        <v>126</v>
      </c>
      <c r="E78" s="3"/>
      <c r="F78" s="140" t="s">
        <v>13</v>
      </c>
      <c r="G78" s="107"/>
      <c r="H78" s="2"/>
      <c r="I78" s="17"/>
      <c r="J78" s="17"/>
      <c r="K78" s="16">
        <v>1</v>
      </c>
      <c r="L78" s="17"/>
      <c r="M78" s="16">
        <f>IF(F78="NEJ",0,K78)</f>
        <v>0</v>
      </c>
      <c r="N78" s="19"/>
      <c r="O78" t="s">
        <v>84</v>
      </c>
      <c r="P78" s="143"/>
      <c r="Q78" s="144"/>
      <c r="R78" s="144"/>
      <c r="S78" s="144"/>
      <c r="T78" s="144"/>
      <c r="U78" s="144"/>
    </row>
    <row r="79" spans="2:21" x14ac:dyDescent="0.25">
      <c r="B79" s="171"/>
      <c r="C79" s="176"/>
      <c r="D79" s="134" t="s">
        <v>48</v>
      </c>
      <c r="E79" s="3"/>
      <c r="F79" s="140" t="s">
        <v>13</v>
      </c>
      <c r="G79" s="107"/>
      <c r="H79" s="2"/>
      <c r="I79" s="17"/>
      <c r="J79" s="17"/>
      <c r="K79" s="16">
        <v>1</v>
      </c>
      <c r="L79" s="17"/>
      <c r="M79" s="16">
        <f>IF(F79="NEJ",0,K79)</f>
        <v>0</v>
      </c>
      <c r="N79" s="19"/>
      <c r="O79" t="s">
        <v>84</v>
      </c>
      <c r="P79" s="143"/>
      <c r="Q79" s="144"/>
      <c r="R79" s="144"/>
      <c r="S79" s="144"/>
      <c r="T79" s="144"/>
      <c r="U79" s="144"/>
    </row>
    <row r="80" spans="2:21" x14ac:dyDescent="0.25">
      <c r="B80" s="171"/>
      <c r="C80" s="176"/>
      <c r="D80" s="134" t="s">
        <v>141</v>
      </c>
      <c r="E80" s="3"/>
      <c r="F80" s="140">
        <v>0</v>
      </c>
      <c r="G80" s="107" t="s">
        <v>61</v>
      </c>
      <c r="H80" s="2"/>
      <c r="I80" s="16">
        <v>3.9</v>
      </c>
      <c r="J80" s="16">
        <v>19.899999999999999</v>
      </c>
      <c r="K80" s="16">
        <v>1</v>
      </c>
      <c r="L80" s="17"/>
      <c r="M80" s="27">
        <f>IF(F80&lt;=I80,0,(IF(F80&lt;=J80,0.5,K80)))</f>
        <v>0</v>
      </c>
      <c r="N80" s="19"/>
      <c r="O80" t="s">
        <v>14</v>
      </c>
      <c r="P80" s="143"/>
      <c r="Q80" s="144"/>
      <c r="R80" s="144"/>
      <c r="S80" s="144"/>
      <c r="T80" s="144"/>
      <c r="U80" s="144"/>
    </row>
    <row r="81" spans="1:21" ht="15.75" thickBot="1" x14ac:dyDescent="0.3">
      <c r="B81" s="171"/>
      <c r="C81" s="176"/>
      <c r="D81" s="134" t="s">
        <v>58</v>
      </c>
      <c r="E81" s="98"/>
      <c r="F81" s="101"/>
      <c r="G81" s="109"/>
      <c r="H81" s="99"/>
      <c r="I81" s="101"/>
      <c r="J81" s="101"/>
      <c r="K81" s="101"/>
      <c r="L81" s="100"/>
      <c r="M81" s="103">
        <f>SUM(M75:M80)</f>
        <v>0</v>
      </c>
      <c r="N81" s="19"/>
      <c r="O81"/>
      <c r="P81" s="143"/>
      <c r="Q81" s="144"/>
      <c r="R81" s="144"/>
      <c r="S81" s="144"/>
      <c r="T81" s="144"/>
      <c r="U81" s="144"/>
    </row>
    <row r="82" spans="1:21" ht="15" customHeight="1" thickBot="1" x14ac:dyDescent="0.3">
      <c r="B82" s="171"/>
      <c r="C82" s="170" t="s">
        <v>35</v>
      </c>
      <c r="D82" s="136" t="s">
        <v>49</v>
      </c>
      <c r="E82" s="3"/>
      <c r="F82" s="141" t="s">
        <v>7</v>
      </c>
      <c r="G82" s="107"/>
      <c r="H82" s="2"/>
      <c r="I82" s="16"/>
      <c r="J82" s="16"/>
      <c r="K82" s="16"/>
      <c r="L82" s="16"/>
      <c r="M82" s="16"/>
      <c r="N82" s="19"/>
      <c r="O82" s="52" t="s">
        <v>72</v>
      </c>
      <c r="P82" s="143"/>
      <c r="Q82" s="144"/>
      <c r="R82" s="144"/>
      <c r="S82" s="144"/>
      <c r="T82" s="144"/>
      <c r="U82" s="144"/>
    </row>
    <row r="83" spans="1:21" ht="15" customHeight="1" thickBot="1" x14ac:dyDescent="0.3">
      <c r="B83" s="171"/>
      <c r="C83" s="170"/>
      <c r="D83" s="136" t="s">
        <v>119</v>
      </c>
      <c r="E83" s="3"/>
      <c r="F83" s="141" t="s">
        <v>7</v>
      </c>
      <c r="G83" s="107"/>
      <c r="H83" s="16"/>
      <c r="I83" s="16"/>
      <c r="J83" s="16"/>
      <c r="K83" s="16"/>
      <c r="L83" s="16"/>
      <c r="M83" s="16"/>
      <c r="N83" s="19"/>
      <c r="O83" s="52" t="s">
        <v>72</v>
      </c>
      <c r="P83" s="143"/>
      <c r="Q83" s="144"/>
      <c r="R83" s="144"/>
      <c r="S83" s="144"/>
      <c r="T83" s="144"/>
      <c r="U83" s="144"/>
    </row>
    <row r="84" spans="1:21" ht="15.75" thickBot="1" x14ac:dyDescent="0.3">
      <c r="B84" s="171"/>
      <c r="C84" s="170"/>
      <c r="D84" s="136" t="s">
        <v>120</v>
      </c>
      <c r="E84" s="3"/>
      <c r="F84" s="141" t="s">
        <v>7</v>
      </c>
      <c r="G84" s="107"/>
      <c r="H84" s="16"/>
      <c r="I84" s="16"/>
      <c r="J84" s="16"/>
      <c r="K84" s="16"/>
      <c r="L84" s="16"/>
      <c r="M84" s="16"/>
      <c r="N84" s="19"/>
      <c r="O84" s="52" t="s">
        <v>72</v>
      </c>
      <c r="P84" s="143"/>
      <c r="Q84" s="144"/>
      <c r="R84" s="144"/>
      <c r="S84" s="144"/>
      <c r="T84" s="144"/>
      <c r="U84" s="144"/>
    </row>
    <row r="85" spans="1:21" ht="15.75" thickBot="1" x14ac:dyDescent="0.3">
      <c r="B85" s="171"/>
      <c r="C85" s="170"/>
      <c r="D85" s="136" t="s">
        <v>50</v>
      </c>
      <c r="E85" s="3"/>
      <c r="F85" s="141" t="s">
        <v>7</v>
      </c>
      <c r="G85" s="110"/>
      <c r="H85" s="16"/>
      <c r="I85" s="16"/>
      <c r="J85" s="16"/>
      <c r="K85" s="16"/>
      <c r="L85" s="16"/>
      <c r="M85" s="16"/>
      <c r="N85" s="19"/>
      <c r="O85" s="52" t="s">
        <v>72</v>
      </c>
      <c r="P85" s="143"/>
      <c r="Q85" s="144"/>
      <c r="R85" s="144"/>
      <c r="S85" s="144"/>
      <c r="T85" s="144"/>
      <c r="U85" s="144"/>
    </row>
    <row r="86" spans="1:21" x14ac:dyDescent="0.25">
      <c r="B86" s="171"/>
      <c r="C86" s="170"/>
      <c r="D86" s="136" t="s">
        <v>127</v>
      </c>
      <c r="E86" s="3"/>
      <c r="F86" s="140" t="s">
        <v>13</v>
      </c>
      <c r="G86" s="110"/>
      <c r="H86" s="17"/>
      <c r="I86" s="17"/>
      <c r="J86" s="17"/>
      <c r="K86" s="16">
        <v>1</v>
      </c>
      <c r="L86" s="17"/>
      <c r="M86" s="16">
        <f>IF(F86="NEJ",0,K86)</f>
        <v>0</v>
      </c>
      <c r="N86" s="19"/>
      <c r="O86" t="s">
        <v>84</v>
      </c>
      <c r="P86" s="143"/>
      <c r="Q86" s="144"/>
      <c r="R86" s="144"/>
      <c r="S86" s="144"/>
      <c r="T86" s="144"/>
      <c r="U86" s="144"/>
    </row>
    <row r="87" spans="1:21" x14ac:dyDescent="0.25">
      <c r="B87" s="171"/>
      <c r="C87" s="170"/>
      <c r="D87" s="136" t="s">
        <v>59</v>
      </c>
      <c r="E87" s="3"/>
      <c r="F87" s="140" t="s">
        <v>13</v>
      </c>
      <c r="G87" s="110"/>
      <c r="H87" s="17"/>
      <c r="I87" s="17"/>
      <c r="J87" s="17"/>
      <c r="K87" s="16">
        <v>1</v>
      </c>
      <c r="L87" s="17"/>
      <c r="M87" s="16">
        <f>IF(F87="NEJ",0,K87)</f>
        <v>0</v>
      </c>
      <c r="N87" s="17"/>
      <c r="O87" t="s">
        <v>84</v>
      </c>
      <c r="P87" s="143"/>
      <c r="Q87" s="144"/>
      <c r="R87" s="144"/>
      <c r="S87" s="144"/>
      <c r="T87" s="144"/>
      <c r="U87" s="144"/>
    </row>
    <row r="88" spans="1:21" ht="6" customHeight="1" thickBot="1" x14ac:dyDescent="0.3">
      <c r="B88" s="124"/>
      <c r="C88" s="11"/>
      <c r="D88" s="11"/>
      <c r="E88" s="6"/>
      <c r="F88" s="18"/>
      <c r="G88" s="18"/>
      <c r="H88" s="18"/>
      <c r="I88" s="18"/>
      <c r="J88" s="18"/>
      <c r="K88" s="35"/>
      <c r="L88" s="18"/>
      <c r="M88" s="36"/>
      <c r="N88" s="37"/>
      <c r="O88" s="7"/>
      <c r="P88" s="143"/>
      <c r="Q88" s="144"/>
      <c r="R88" s="144"/>
      <c r="S88" s="144"/>
      <c r="T88" s="144"/>
      <c r="U88" s="144"/>
    </row>
    <row r="89" spans="1:21" ht="7.9" customHeight="1" x14ac:dyDescent="0.25">
      <c r="B89" s="123"/>
      <c r="C89" s="13"/>
      <c r="D89" s="12"/>
      <c r="E89" s="3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43"/>
      <c r="Q89" s="144"/>
      <c r="R89" s="144"/>
      <c r="S89" s="144"/>
      <c r="T89" s="144"/>
      <c r="U89" s="144"/>
    </row>
    <row r="90" spans="1:21" ht="63" customHeight="1" x14ac:dyDescent="0.25">
      <c r="B90" s="123"/>
      <c r="C90" s="1"/>
      <c r="D90" s="38"/>
      <c r="E90" s="3"/>
      <c r="F90" s="96" t="s">
        <v>3</v>
      </c>
      <c r="G90" s="96"/>
      <c r="H90" s="2"/>
      <c r="I90" s="82"/>
      <c r="J90" s="10"/>
      <c r="K90" s="10"/>
      <c r="L90" s="10"/>
      <c r="M90" s="39">
        <f>M33+M43+M47+M53+M58+M67+M74+M81+M86+M87</f>
        <v>3.7593984962406068E-2</v>
      </c>
      <c r="N90" s="20"/>
      <c r="O90" s="91" t="str">
        <f>IF(F15="VÄLJ","",IF(F15="NYBYGGNATION","Godkänt om värdet är 30 eller mer och inte lyser rött.","Vid upprutsning: Jämför beräkning mellan befintlig situation och nytt förslag"))</f>
        <v/>
      </c>
      <c r="P90" s="143"/>
      <c r="Q90" s="144"/>
      <c r="R90" s="144"/>
      <c r="S90" s="144"/>
      <c r="T90" s="144"/>
      <c r="U90" s="144"/>
    </row>
    <row r="91" spans="1:21" ht="7.9" customHeight="1" thickBot="1" x14ac:dyDescent="0.3">
      <c r="B91" s="124"/>
      <c r="C91" s="5"/>
      <c r="D91" s="6"/>
      <c r="E91" s="6"/>
      <c r="F91" s="8"/>
      <c r="G91" s="8"/>
      <c r="H91" s="8"/>
      <c r="I91" s="8"/>
      <c r="J91" s="8"/>
      <c r="K91" s="8"/>
      <c r="L91" s="8"/>
      <c r="M91" s="21"/>
      <c r="N91" s="9"/>
      <c r="O91" s="7"/>
      <c r="P91" s="143"/>
      <c r="Q91" s="144"/>
      <c r="R91" s="144"/>
      <c r="S91" s="144"/>
      <c r="T91" s="144"/>
      <c r="U91" s="144"/>
    </row>
    <row r="92" spans="1:21" ht="14.45" customHeight="1" x14ac:dyDescent="0.25">
      <c r="B92" s="40"/>
      <c r="C92" s="54"/>
      <c r="D92" s="55"/>
      <c r="E92" s="55"/>
      <c r="F92" s="43"/>
      <c r="G92" s="43"/>
      <c r="H92" s="43"/>
      <c r="I92" s="43"/>
      <c r="J92" s="43"/>
      <c r="K92" s="43"/>
      <c r="L92" s="56"/>
      <c r="M92" s="57"/>
      <c r="N92" s="58"/>
      <c r="O92" s="53"/>
    </row>
    <row r="93" spans="1:21" ht="12" customHeight="1" x14ac:dyDescent="0.25">
      <c r="A93" s="121"/>
      <c r="B93" s="40"/>
      <c r="C93" s="41"/>
      <c r="D93" s="40"/>
      <c r="E93" s="40"/>
      <c r="F93" s="40"/>
      <c r="G93" s="40"/>
      <c r="H93" s="40"/>
      <c r="I93" s="40"/>
      <c r="J93" s="40"/>
      <c r="K93" s="40"/>
      <c r="L93" s="43"/>
      <c r="M93" s="44"/>
      <c r="N93" s="45"/>
      <c r="O93" s="40"/>
    </row>
    <row r="94" spans="1:21" ht="18" customHeight="1" x14ac:dyDescent="0.25">
      <c r="A94" s="121"/>
      <c r="D94" s="117"/>
    </row>
    <row r="95" spans="1:21" x14ac:dyDescent="0.25">
      <c r="D95" s="117"/>
    </row>
    <row r="96" spans="1:21" ht="14.45" customHeight="1" x14ac:dyDescent="0.25">
      <c r="D96" s="117"/>
      <c r="E96" s="118"/>
    </row>
    <row r="97" spans="4:4" x14ac:dyDescent="0.25">
      <c r="D97" s="117" t="s">
        <v>100</v>
      </c>
    </row>
    <row r="99" spans="4:4" x14ac:dyDescent="0.25">
      <c r="D99" s="117"/>
    </row>
    <row r="100" spans="4:4" x14ac:dyDescent="0.25">
      <c r="D100" s="117"/>
    </row>
    <row r="101" spans="4:4" x14ac:dyDescent="0.25">
      <c r="D101" s="117"/>
    </row>
  </sheetData>
  <sheetProtection algorithmName="SHA-512" hashValue="UU9EpG/fqMF9QED1uwq0Ubxjw2fJ95XQBsPHhp9WX1JpVcYXtOqeG5MH6b6BL7sRcfUxM+yzv6qU4dBMWscL/w==" saltValue="74dfjvbK0FiXj26bU4JNUA==" spinCount="100000" sheet="1" objects="1" scenarios="1" formatCells="0"/>
  <mergeCells count="21">
    <mergeCell ref="C82:C87"/>
    <mergeCell ref="B43:B87"/>
    <mergeCell ref="C33:D37"/>
    <mergeCell ref="B33:B37"/>
    <mergeCell ref="B18:B23"/>
    <mergeCell ref="B26:B30"/>
    <mergeCell ref="C48:C53"/>
    <mergeCell ref="C54:C58"/>
    <mergeCell ref="C59:C67"/>
    <mergeCell ref="C68:C74"/>
    <mergeCell ref="C75:C81"/>
    <mergeCell ref="F33:H33"/>
    <mergeCell ref="F35:H37"/>
    <mergeCell ref="C18:C23"/>
    <mergeCell ref="C26:C30"/>
    <mergeCell ref="C44:C47"/>
    <mergeCell ref="M18:M20"/>
    <mergeCell ref="D4:D7"/>
    <mergeCell ref="G5:O5"/>
    <mergeCell ref="G6:O6"/>
    <mergeCell ref="G7:O7"/>
  </mergeCells>
  <conditionalFormatting sqref="F15">
    <cfRule type="expression" dxfId="124" priority="1">
      <formula>F15="VÄLJ"</formula>
    </cfRule>
  </conditionalFormatting>
  <conditionalFormatting sqref="F27 F82:G84 F85">
    <cfRule type="cellIs" dxfId="123" priority="80" operator="equal">
      <formula>"UPPFYLLT"</formula>
    </cfRule>
  </conditionalFormatting>
  <conditionalFormatting sqref="F27 F82:G84">
    <cfRule type="cellIs" dxfId="122" priority="79" operator="equal">
      <formula>"EJ UPPFYLLT"</formula>
    </cfRule>
  </conditionalFormatting>
  <conditionalFormatting sqref="F43">
    <cfRule type="cellIs" dxfId="121" priority="71" operator="lessThan">
      <formula>2</formula>
    </cfRule>
  </conditionalFormatting>
  <conditionalFormatting sqref="F85">
    <cfRule type="cellIs" dxfId="120" priority="67" operator="equal">
      <formula>"EJ UPPFYLLT"</formula>
    </cfRule>
  </conditionalFormatting>
  <conditionalFormatting sqref="F44:G44">
    <cfRule type="cellIs" dxfId="119" priority="72" operator="equal">
      <formula>"EJ UPPFYLLT"</formula>
    </cfRule>
    <cfRule type="cellIs" dxfId="118" priority="73" operator="equal">
      <formula>"UPPFYLLT"</formula>
    </cfRule>
  </conditionalFormatting>
  <conditionalFormatting sqref="F47:G47">
    <cfRule type="cellIs" dxfId="117" priority="56" operator="equal">
      <formula>"EJ UPPFYLLT"</formula>
    </cfRule>
    <cfRule type="containsText" dxfId="116" priority="55" operator="containsText" text="VÄLJ">
      <formula>NOT(ISERROR(SEARCH("VÄLJ",F47)))</formula>
    </cfRule>
    <cfRule type="cellIs" dxfId="115" priority="57" operator="equal">
      <formula>"UPPFYLLT"</formula>
    </cfRule>
  </conditionalFormatting>
  <conditionalFormatting sqref="F53:G54">
    <cfRule type="cellIs" dxfId="114" priority="59" operator="equal">
      <formula>"EJ UPPFYLLT"</formula>
    </cfRule>
    <cfRule type="cellIs" dxfId="113" priority="60" operator="equal">
      <formula>"UPPFYLLT"</formula>
    </cfRule>
  </conditionalFormatting>
  <conditionalFormatting sqref="F58:G58">
    <cfRule type="cellIs" dxfId="112" priority="62" operator="equal">
      <formula>"EJ UPPFYLLT"</formula>
    </cfRule>
    <cfRule type="containsText" dxfId="111" priority="61" operator="containsText" text="VÄLJ">
      <formula>NOT(ISERROR(SEARCH("VÄLJ",F58)))</formula>
    </cfRule>
    <cfRule type="cellIs" dxfId="110" priority="63" operator="equal">
      <formula>"UPPFYLLT"</formula>
    </cfRule>
  </conditionalFormatting>
  <conditionalFormatting sqref="F65:G67">
    <cfRule type="cellIs" dxfId="109" priority="11" operator="equal">
      <formula>"EJ UPPFYLLT"</formula>
    </cfRule>
    <cfRule type="cellIs" dxfId="108" priority="12" operator="equal">
      <formula>"UPPFYLLT"</formula>
    </cfRule>
  </conditionalFormatting>
  <conditionalFormatting sqref="F74:G74">
    <cfRule type="containsText" dxfId="107" priority="64" operator="containsText" text="VÄLJ">
      <formula>NOT(ISERROR(SEARCH("VÄLJ",F74)))</formula>
    </cfRule>
    <cfRule type="cellIs" dxfId="106" priority="65" operator="equal">
      <formula>"EJ UPPFYLLT"</formula>
    </cfRule>
    <cfRule type="cellIs" dxfId="105" priority="66" operator="equal">
      <formula>"UPPFYLLT"</formula>
    </cfRule>
  </conditionalFormatting>
  <conditionalFormatting sqref="G51 F52">
    <cfRule type="cellIs" dxfId="104" priority="76" operator="equal">
      <formula>"EJ UPPFYLLT"</formula>
    </cfRule>
    <cfRule type="cellIs" dxfId="103" priority="77" operator="equal">
      <formula>"UPPFYLLT"</formula>
    </cfRule>
  </conditionalFormatting>
  <conditionalFormatting sqref="M33">
    <cfRule type="expression" dxfId="102" priority="15" stopIfTrue="1">
      <formula>$F$15="VÄLJ"</formula>
    </cfRule>
    <cfRule type="expression" dxfId="101" priority="17" stopIfTrue="1">
      <formula>$F$15="UPPRUSTNING"</formula>
    </cfRule>
    <cfRule type="cellIs" dxfId="100" priority="24" stopIfTrue="1" operator="greaterThanOrEqual">
      <formula>10</formula>
    </cfRule>
    <cfRule type="cellIs" dxfId="99" priority="25" stopIfTrue="1" operator="between">
      <formula>-0.0001</formula>
      <formula>10</formula>
    </cfRule>
    <cfRule type="cellIs" dxfId="98" priority="26" stopIfTrue="1" operator="lessThan">
      <formula>0</formula>
    </cfRule>
  </conditionalFormatting>
  <conditionalFormatting sqref="M35">
    <cfRule type="expression" dxfId="97" priority="5">
      <formula>F15="NYBYGGNATION"</formula>
    </cfRule>
  </conditionalFormatting>
  <conditionalFormatting sqref="M36">
    <cfRule type="expression" dxfId="96" priority="3">
      <formula>F15="NYBYGGNATION"</formula>
    </cfRule>
  </conditionalFormatting>
  <conditionalFormatting sqref="M37">
    <cfRule type="expression" dxfId="95" priority="2">
      <formula>F15="NYBYGGNATION"</formula>
    </cfRule>
  </conditionalFormatting>
  <conditionalFormatting sqref="M47">
    <cfRule type="cellIs" dxfId="94" priority="51" operator="greaterThanOrEqual">
      <formula>1</formula>
    </cfRule>
    <cfRule type="cellIs" dxfId="93" priority="52" operator="lessThan">
      <formula>1</formula>
    </cfRule>
  </conditionalFormatting>
  <conditionalFormatting sqref="M49 M76">
    <cfRule type="expression" dxfId="92" priority="82">
      <formula>$F$22&lt;$F$93</formula>
    </cfRule>
  </conditionalFormatting>
  <conditionalFormatting sqref="M53">
    <cfRule type="cellIs" dxfId="91" priority="54" operator="greaterThanOrEqual">
      <formula>2</formula>
    </cfRule>
    <cfRule type="cellIs" dxfId="90" priority="53" operator="lessThan">
      <formula>2</formula>
    </cfRule>
  </conditionalFormatting>
  <conditionalFormatting sqref="M58">
    <cfRule type="cellIs" dxfId="89" priority="50" operator="lessThan">
      <formula>2</formula>
    </cfRule>
    <cfRule type="cellIs" dxfId="88" priority="49" operator="greaterThanOrEqual">
      <formula>2</formula>
    </cfRule>
  </conditionalFormatting>
  <conditionalFormatting sqref="M67">
    <cfRule type="cellIs" dxfId="87" priority="48" operator="greaterThanOrEqual">
      <formula>4</formula>
    </cfRule>
    <cfRule type="cellIs" dxfId="86" priority="47" operator="lessThan">
      <formula>4</formula>
    </cfRule>
  </conditionalFormatting>
  <conditionalFormatting sqref="M74">
    <cfRule type="cellIs" dxfId="85" priority="43" operator="lessThan">
      <formula>4</formula>
    </cfRule>
    <cfRule type="cellIs" dxfId="84" priority="44" operator="greaterThanOrEqual">
      <formula>4</formula>
    </cfRule>
  </conditionalFormatting>
  <conditionalFormatting sqref="M81">
    <cfRule type="cellIs" dxfId="83" priority="45" operator="greaterThanOrEqual">
      <formula>4</formula>
    </cfRule>
    <cfRule type="cellIs" dxfId="82" priority="46" operator="lessThan">
      <formula>4</formula>
    </cfRule>
  </conditionalFormatting>
  <conditionalFormatting sqref="M90">
    <cfRule type="expression" dxfId="81" priority="32" stopIfTrue="1">
      <formula>$M$74&lt;4</formula>
    </cfRule>
    <cfRule type="expression" dxfId="80" priority="31" stopIfTrue="1">
      <formula>$M$67&lt;5</formula>
    </cfRule>
    <cfRule type="expression" dxfId="79" priority="30" stopIfTrue="1">
      <formula>$M$58&lt;3</formula>
    </cfRule>
    <cfRule type="expression" dxfId="78" priority="29" stopIfTrue="1">
      <formula>$M$53&lt;3</formula>
    </cfRule>
    <cfRule type="expression" dxfId="77" priority="28" stopIfTrue="1">
      <formula>$M$47&lt;0.9</formula>
    </cfRule>
    <cfRule type="expression" dxfId="76" priority="27" stopIfTrue="1">
      <formula>$F$43=1</formula>
    </cfRule>
    <cfRule type="expression" dxfId="75" priority="9" stopIfTrue="1">
      <formula>$F$65="EJ UPPFYLLT"</formula>
    </cfRule>
    <cfRule type="expression" dxfId="74" priority="42" stopIfTrue="1">
      <formula>$F$85="EJ UPPFYLLT"</formula>
    </cfRule>
    <cfRule type="expression" dxfId="73" priority="41" stopIfTrue="1">
      <formula>$F$84="EJ UPPFYLLT"</formula>
    </cfRule>
    <cfRule type="expression" dxfId="72" priority="40" stopIfTrue="1">
      <formula>$F$83="EJ UPPFYLLT"</formula>
    </cfRule>
    <cfRule type="expression" dxfId="71" priority="39" stopIfTrue="1">
      <formula>$F$82="EJ UPPFYLLT"</formula>
    </cfRule>
    <cfRule type="expression" dxfId="70" priority="13" stopIfTrue="1">
      <formula>$F$15="UPPRUSTNING"</formula>
    </cfRule>
    <cfRule type="expression" dxfId="69" priority="37" stopIfTrue="1">
      <formula>$F$54="EJ UPPFYLLT"</formula>
    </cfRule>
    <cfRule type="expression" dxfId="68" priority="38" stopIfTrue="1">
      <formula>$F$66="EJ UPPFYLLT"</formula>
    </cfRule>
    <cfRule type="expression" dxfId="67" priority="36" stopIfTrue="1">
      <formula>$F$52="EJ UPPFYLLT"</formula>
    </cfRule>
    <cfRule type="expression" dxfId="66" priority="35" stopIfTrue="1">
      <formula>$F$44="EJ UPPFYLLT"</formula>
    </cfRule>
    <cfRule type="expression" dxfId="65" priority="34" stopIfTrue="1">
      <formula>$F$27="EJ UPPFYLLT"</formula>
    </cfRule>
    <cfRule type="cellIs" dxfId="64" priority="81" stopIfTrue="1" operator="greaterThanOrEqual">
      <formula>30</formula>
    </cfRule>
    <cfRule type="expression" dxfId="63" priority="33" stopIfTrue="1">
      <formula>$M$81&lt;4</formula>
    </cfRule>
  </conditionalFormatting>
  <dataValidations count="9">
    <dataValidation type="list" allowBlank="1" showInputMessage="1" showErrorMessage="1" sqref="F71" xr:uid="{8816C690-95E4-4586-950D-CD4592BB11AF}">
      <formula1>"VÄLJ,1 sandlandskap,Flera"</formula1>
    </dataValidation>
    <dataValidation type="list" allowBlank="1" showInputMessage="1" showErrorMessage="1" sqref="F59" xr:uid="{FC11CD12-E9EB-49B2-9821-A6CF982AEDF1}">
      <formula1>"VÄLJ,1-5 platser,6-7 platser,8 eller fler"</formula1>
    </dataValidation>
    <dataValidation type="list" allowBlank="1" showInputMessage="1" showErrorMessage="1" sqref="F46" xr:uid="{7A18BE0F-7D05-4ED2-936D-27E7A9E020E1}">
      <formula1>"VÄLJ,1,2,3"</formula1>
    </dataValidation>
    <dataValidation type="list" allowBlank="1" showInputMessage="1" showErrorMessage="1" sqref="F70" xr:uid="{072E6D2F-5C85-4A4A-AB15-F22B4D3D06D6}">
      <formula1>"0, 1, 2, 3"</formula1>
    </dataValidation>
    <dataValidation type="list" allowBlank="1" showInputMessage="1" showErrorMessage="1" sqref="F44:G44 F65:F66 F82:F85 F52 F54 F27" xr:uid="{B3F3B378-AEC5-4A27-A507-EF79D19F412F}">
      <formula1>"VÄLJ, EJ UPPFYLLT, UPPFYLLT"</formula1>
    </dataValidation>
    <dataValidation type="list" allowBlank="1" showInputMessage="1" showErrorMessage="1" sqref="F43" xr:uid="{D3619126-BC37-48E5-ADD0-D9970E0FA8A3}">
      <formula1>"VÄLJ,1,2,3,4,5"</formula1>
    </dataValidation>
    <dataValidation type="list" allowBlank="1" showInputMessage="1" showErrorMessage="1" sqref="F86:G87 F23 F50:F51 F75:G79 F68:G69 F26:G26 F55:F56 F60:F63" xr:uid="{E44529AE-2C76-46EC-93D8-6293A5DD14DB}">
      <formula1>"JA, NEJ"</formula1>
    </dataValidation>
    <dataValidation type="list" allowBlank="1" showInputMessage="1" showErrorMessage="1" sqref="F15" xr:uid="{67471FF4-9B29-4A43-9C28-96681DA5628A}">
      <formula1>"VÄLJ,NYBYGGNATION,UPPRUSTNING"</formula1>
    </dataValidation>
    <dataValidation type="list" allowBlank="1" showInputMessage="1" showErrorMessage="1" sqref="F73" xr:uid="{F847D6AB-270D-43C9-97A1-8122A256C826}">
      <formula1>"JA,NEJ"</formula1>
    </dataValidation>
  </dataValidations>
  <pageMargins left="0.7" right="0.7" top="0.75" bottom="0.75" header="0.3" footer="0.3"/>
  <pageSetup paperSize="8" scale="47" orientation="landscape" horizontalDpi="1200" verticalDpi="1200" r:id="rId1"/>
  <ignoredErrors>
    <ignoredError sqref="M7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4A31E-A697-4214-ABB9-6AFC703CFAC6}">
  <sheetPr>
    <pageSetUpPr fitToPage="1"/>
  </sheetPr>
  <dimension ref="A1:Y100"/>
  <sheetViews>
    <sheetView zoomScale="90" zoomScaleNormal="90" workbookViewId="0">
      <selection activeCell="D89" sqref="D89"/>
    </sheetView>
  </sheetViews>
  <sheetFormatPr defaultColWidth="8.85546875" defaultRowHeight="15" x14ac:dyDescent="0.25"/>
  <cols>
    <col min="1" max="1" width="5.7109375" style="67" customWidth="1"/>
    <col min="2" max="2" width="4.7109375" style="67" customWidth="1"/>
    <col min="3" max="3" width="23.85546875" style="89" customWidth="1"/>
    <col min="4" max="4" width="73.28515625" style="69" customWidth="1"/>
    <col min="5" max="5" width="1.28515625" style="69" customWidth="1"/>
    <col min="6" max="6" width="17.28515625" style="70" customWidth="1"/>
    <col min="7" max="7" width="7.7109375" style="70" customWidth="1"/>
    <col min="8" max="8" width="10.42578125" style="70" customWidth="1"/>
    <col min="9" max="9" width="9.5703125" style="70" hidden="1" customWidth="1"/>
    <col min="10" max="10" width="11.28515625" style="70" hidden="1" customWidth="1"/>
    <col min="11" max="11" width="10.140625" style="70" hidden="1" customWidth="1"/>
    <col min="12" max="12" width="0.7109375" style="70" customWidth="1"/>
    <col min="13" max="13" width="18.7109375" style="71" customWidth="1"/>
    <col min="14" max="14" width="0.85546875" style="72" customWidth="1"/>
    <col min="15" max="15" width="83" style="67" customWidth="1"/>
    <col min="16" max="16" width="8.85546875" style="113" customWidth="1"/>
    <col min="17" max="16384" width="8.85546875" style="67"/>
  </cols>
  <sheetData>
    <row r="1" spans="1:25" x14ac:dyDescent="0.25">
      <c r="B1" s="40"/>
      <c r="C1" s="41"/>
      <c r="D1" s="42"/>
      <c r="E1" s="42"/>
      <c r="F1" s="43"/>
      <c r="G1" s="43"/>
      <c r="H1" s="43"/>
      <c r="I1" s="43"/>
      <c r="J1" s="43"/>
      <c r="K1" s="43"/>
      <c r="L1" s="43"/>
      <c r="M1" s="44"/>
      <c r="N1" s="45"/>
      <c r="O1" s="40"/>
    </row>
    <row r="2" spans="1:25" ht="9.6" customHeight="1" thickBot="1" x14ac:dyDescent="0.3">
      <c r="B2" s="46"/>
      <c r="C2" s="47"/>
      <c r="D2" s="48"/>
      <c r="E2" s="48"/>
      <c r="F2" s="49"/>
      <c r="G2" s="49"/>
      <c r="H2" s="49"/>
      <c r="I2" s="49"/>
      <c r="J2" s="49"/>
      <c r="K2" s="49"/>
      <c r="L2" s="49"/>
      <c r="M2" s="50"/>
      <c r="N2" s="51"/>
      <c r="O2" s="46"/>
    </row>
    <row r="3" spans="1:25" ht="10.15" customHeight="1" x14ac:dyDescent="0.25">
      <c r="A3" s="131"/>
      <c r="B3" s="83"/>
      <c r="C3" s="84"/>
      <c r="D3" s="67"/>
      <c r="F3" s="67"/>
      <c r="G3" s="67"/>
      <c r="H3" s="67"/>
      <c r="P3" s="143"/>
      <c r="Q3" s="144"/>
      <c r="R3" s="144"/>
      <c r="S3" s="144"/>
      <c r="T3" s="144"/>
      <c r="U3" s="144"/>
      <c r="V3" s="144"/>
      <c r="W3" s="144"/>
      <c r="X3" s="144"/>
      <c r="Y3" s="144"/>
    </row>
    <row r="4" spans="1:25" ht="13.9" customHeight="1" x14ac:dyDescent="0.25">
      <c r="A4" s="131"/>
      <c r="B4" s="83"/>
      <c r="C4" s="85"/>
      <c r="D4" s="165" t="s">
        <v>17</v>
      </c>
      <c r="E4" s="76"/>
      <c r="F4" s="67"/>
      <c r="G4" s="67"/>
      <c r="H4" s="67"/>
      <c r="I4" s="67"/>
      <c r="J4" s="67"/>
      <c r="K4" s="67"/>
      <c r="L4" s="67"/>
      <c r="M4" s="81"/>
      <c r="O4" s="89"/>
      <c r="P4" s="162"/>
      <c r="Q4" s="163"/>
      <c r="R4" s="163"/>
      <c r="S4" s="163"/>
      <c r="T4" s="163"/>
      <c r="U4" s="163"/>
      <c r="V4" s="163"/>
      <c r="W4" s="163"/>
      <c r="X4" s="163"/>
      <c r="Y4" s="163"/>
    </row>
    <row r="5" spans="1:25" ht="13.9" customHeight="1" x14ac:dyDescent="0.25">
      <c r="A5" s="131"/>
      <c r="B5" s="83"/>
      <c r="C5" s="85"/>
      <c r="D5" s="165"/>
      <c r="E5" s="76"/>
      <c r="F5" s="97" t="s">
        <v>24</v>
      </c>
      <c r="G5" s="166" t="s">
        <v>26</v>
      </c>
      <c r="H5" s="166"/>
      <c r="I5" s="166"/>
      <c r="J5" s="166"/>
      <c r="K5" s="166"/>
      <c r="L5" s="166"/>
      <c r="M5" s="166"/>
      <c r="N5" s="166"/>
      <c r="O5" s="166"/>
      <c r="P5" s="162"/>
      <c r="Q5" s="163"/>
      <c r="R5" s="163"/>
      <c r="S5" s="163"/>
      <c r="T5" s="163"/>
      <c r="U5" s="163"/>
      <c r="V5" s="163"/>
      <c r="W5" s="163"/>
      <c r="X5" s="163"/>
      <c r="Y5" s="163"/>
    </row>
    <row r="6" spans="1:25" ht="13.9" customHeight="1" x14ac:dyDescent="0.25">
      <c r="A6" s="131"/>
      <c r="B6" s="83"/>
      <c r="C6" s="85"/>
      <c r="D6" s="165"/>
      <c r="E6" s="76"/>
      <c r="F6" s="81" t="s">
        <v>25</v>
      </c>
      <c r="G6" s="167" t="s">
        <v>26</v>
      </c>
      <c r="H6" s="167"/>
      <c r="I6" s="167"/>
      <c r="J6" s="167"/>
      <c r="K6" s="167"/>
      <c r="L6" s="167"/>
      <c r="M6" s="167"/>
      <c r="N6" s="167"/>
      <c r="O6" s="167"/>
      <c r="P6" s="146"/>
      <c r="Q6" s="145"/>
      <c r="R6" s="145"/>
      <c r="S6" s="145"/>
      <c r="T6" s="145"/>
      <c r="U6" s="145"/>
      <c r="V6" s="145"/>
      <c r="W6" s="145"/>
      <c r="X6" s="145"/>
      <c r="Y6" s="145"/>
    </row>
    <row r="7" spans="1:25" ht="13.9" customHeight="1" x14ac:dyDescent="0.25">
      <c r="A7" s="131"/>
      <c r="B7" s="83"/>
      <c r="C7" s="85"/>
      <c r="D7" s="165"/>
      <c r="E7" s="76"/>
      <c r="F7" s="81" t="s">
        <v>15</v>
      </c>
      <c r="G7" s="167" t="s">
        <v>26</v>
      </c>
      <c r="H7" s="167"/>
      <c r="I7" s="167"/>
      <c r="J7" s="167"/>
      <c r="K7" s="167"/>
      <c r="L7" s="167"/>
      <c r="M7" s="167"/>
      <c r="N7" s="167"/>
      <c r="O7" s="167"/>
      <c r="P7" s="146"/>
      <c r="Q7" s="145"/>
      <c r="R7" s="145"/>
      <c r="S7" s="145"/>
      <c r="T7" s="145"/>
      <c r="U7" s="145"/>
      <c r="V7" s="145"/>
      <c r="W7" s="145"/>
      <c r="X7" s="145"/>
      <c r="Y7" s="145"/>
    </row>
    <row r="8" spans="1:25" ht="23.45" customHeight="1" x14ac:dyDescent="0.25">
      <c r="A8" s="131"/>
      <c r="B8" s="83"/>
      <c r="C8" s="85"/>
      <c r="D8" s="95" t="s">
        <v>157</v>
      </c>
      <c r="E8" s="76"/>
      <c r="F8" s="67"/>
      <c r="G8" s="67"/>
      <c r="H8" s="67"/>
      <c r="I8" s="67"/>
      <c r="J8" s="67"/>
      <c r="K8" s="67"/>
      <c r="L8" s="67"/>
      <c r="M8" s="67"/>
      <c r="N8" s="67"/>
      <c r="P8" s="146"/>
      <c r="Q8" s="145"/>
      <c r="R8" s="145"/>
      <c r="S8" s="145"/>
      <c r="T8" s="145"/>
      <c r="U8" s="145"/>
      <c r="V8" s="145"/>
      <c r="W8" s="145"/>
      <c r="X8" s="145"/>
      <c r="Y8" s="145"/>
    </row>
    <row r="9" spans="1:25" ht="57" customHeight="1" x14ac:dyDescent="0.25">
      <c r="A9" s="131"/>
      <c r="B9" s="83"/>
      <c r="C9" s="85"/>
      <c r="D9" s="94" t="s">
        <v>160</v>
      </c>
      <c r="E9" s="76"/>
      <c r="F9" s="67"/>
      <c r="G9" s="67"/>
      <c r="H9" s="67"/>
      <c r="I9" s="67"/>
      <c r="J9" s="67"/>
      <c r="K9" s="67"/>
      <c r="L9" s="67"/>
      <c r="M9" s="67"/>
      <c r="N9" s="67"/>
      <c r="P9" s="146"/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7.9" customHeight="1" thickBot="1" x14ac:dyDescent="0.3">
      <c r="A10" s="131"/>
      <c r="B10" s="86"/>
      <c r="C10" s="87"/>
      <c r="D10" s="93"/>
      <c r="E10" s="74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168"/>
      <c r="Q10" s="169"/>
      <c r="R10" s="169"/>
      <c r="S10" s="169"/>
      <c r="T10" s="169"/>
      <c r="U10" s="169"/>
      <c r="V10" s="169"/>
      <c r="W10" s="169"/>
      <c r="X10" s="169"/>
      <c r="Y10" s="147"/>
    </row>
    <row r="11" spans="1:25" ht="9.6" customHeight="1" x14ac:dyDescent="0.25">
      <c r="A11" s="131"/>
      <c r="B11" s="40"/>
      <c r="C11" s="41"/>
      <c r="D11" s="42"/>
      <c r="E11" s="42"/>
      <c r="F11" s="43"/>
      <c r="G11" s="43"/>
      <c r="H11" s="43"/>
      <c r="I11" s="43"/>
      <c r="J11" s="43"/>
      <c r="K11" s="43"/>
      <c r="L11" s="43"/>
      <c r="M11" s="44"/>
      <c r="N11" s="45"/>
      <c r="O11" s="40"/>
      <c r="P11" s="143"/>
      <c r="Q11" s="144"/>
      <c r="R11" s="144"/>
      <c r="S11" s="144"/>
      <c r="T11" s="144"/>
      <c r="U11" s="144"/>
      <c r="V11" s="144"/>
      <c r="W11" s="144"/>
      <c r="X11" s="144"/>
      <c r="Y11" s="144"/>
    </row>
    <row r="12" spans="1:25" ht="9" customHeight="1" thickBot="1" x14ac:dyDescent="0.3">
      <c r="A12" s="131"/>
      <c r="B12" s="46"/>
      <c r="C12" s="47"/>
      <c r="D12" s="68"/>
      <c r="E12" s="48"/>
      <c r="F12" s="49"/>
      <c r="G12" s="49"/>
      <c r="H12" s="49"/>
      <c r="I12" s="49"/>
      <c r="J12" s="49"/>
      <c r="K12" s="49"/>
      <c r="L12" s="49"/>
      <c r="M12" s="50"/>
      <c r="N12" s="51"/>
      <c r="O12" s="46"/>
      <c r="P12" s="143"/>
      <c r="Q12" s="144"/>
      <c r="R12" s="144"/>
      <c r="S12" s="144"/>
      <c r="T12" s="144"/>
      <c r="U12" s="144"/>
      <c r="V12" s="144"/>
      <c r="W12" s="144"/>
      <c r="X12" s="144"/>
      <c r="Y12" s="144"/>
    </row>
    <row r="13" spans="1:25" ht="34.15" customHeight="1" thickBot="1" x14ac:dyDescent="0.3">
      <c r="A13" s="131"/>
      <c r="B13" s="64"/>
      <c r="C13" s="77"/>
      <c r="D13" s="78" t="s">
        <v>19</v>
      </c>
      <c r="E13" s="79"/>
      <c r="F13" s="78" t="s">
        <v>27</v>
      </c>
      <c r="G13" s="78" t="s">
        <v>60</v>
      </c>
      <c r="H13" s="78" t="s">
        <v>18</v>
      </c>
      <c r="I13" s="78" t="s">
        <v>4</v>
      </c>
      <c r="J13" s="78" t="s">
        <v>5</v>
      </c>
      <c r="K13" s="78" t="s">
        <v>1</v>
      </c>
      <c r="L13" s="78"/>
      <c r="M13" s="80" t="s">
        <v>0</v>
      </c>
      <c r="N13" s="80"/>
      <c r="O13" s="80" t="s">
        <v>2</v>
      </c>
      <c r="P13" s="148"/>
      <c r="Q13" s="147"/>
      <c r="R13" s="144"/>
      <c r="S13" s="144"/>
      <c r="T13" s="144"/>
      <c r="U13" s="144"/>
      <c r="V13" s="144"/>
      <c r="W13" s="144"/>
      <c r="X13" s="144"/>
      <c r="Y13" s="144"/>
    </row>
    <row r="14" spans="1:25" ht="6.6" customHeight="1" thickBot="1" x14ac:dyDescent="0.3">
      <c r="B14" s="123"/>
      <c r="C14" s="1"/>
      <c r="D14" s="3"/>
      <c r="E14" s="3"/>
      <c r="F14" s="2"/>
      <c r="G14" s="2"/>
      <c r="H14" s="2"/>
      <c r="I14" s="2"/>
      <c r="J14" s="2"/>
      <c r="K14" s="2"/>
      <c r="L14" s="2"/>
      <c r="M14" s="22"/>
      <c r="N14" s="4"/>
      <c r="O14"/>
      <c r="P14" s="143"/>
      <c r="Q14" s="144"/>
      <c r="R14" s="144"/>
      <c r="S14" s="144"/>
      <c r="T14" s="144"/>
      <c r="U14" s="144"/>
      <c r="V14" s="144"/>
      <c r="W14" s="144"/>
      <c r="X14" s="144"/>
      <c r="Y14" s="144"/>
    </row>
    <row r="15" spans="1:25" ht="14.45" customHeight="1" thickBot="1" x14ac:dyDescent="0.3">
      <c r="B15" s="123"/>
      <c r="C15" s="1" t="s">
        <v>98</v>
      </c>
      <c r="D15" s="137" t="s">
        <v>99</v>
      </c>
      <c r="E15" s="3"/>
      <c r="F15" s="141" t="s">
        <v>7</v>
      </c>
      <c r="G15" s="2"/>
      <c r="H15" s="2"/>
      <c r="I15" s="2"/>
      <c r="J15" s="2"/>
      <c r="K15" s="2"/>
      <c r="L15" s="2"/>
      <c r="M15" s="22"/>
      <c r="N15" s="4"/>
      <c r="O15"/>
      <c r="P15" s="143"/>
      <c r="Q15" s="144"/>
      <c r="R15" s="144"/>
      <c r="S15" s="144"/>
      <c r="T15" s="144"/>
      <c r="U15" s="144"/>
      <c r="V15" s="144"/>
      <c r="W15" s="144"/>
      <c r="X15" s="144"/>
      <c r="Y15" s="144"/>
    </row>
    <row r="16" spans="1:25" ht="6" customHeight="1" thickBot="1" x14ac:dyDescent="0.3">
      <c r="B16" s="124"/>
      <c r="C16" s="5"/>
      <c r="D16" s="31"/>
      <c r="E16" s="6"/>
      <c r="F16" s="8"/>
      <c r="G16" s="8"/>
      <c r="H16" s="8"/>
      <c r="I16" s="8"/>
      <c r="J16" s="8"/>
      <c r="K16" s="8"/>
      <c r="L16" s="8"/>
      <c r="M16" s="21"/>
      <c r="N16" s="9"/>
      <c r="O16" s="7"/>
      <c r="P16" s="143"/>
      <c r="Q16" s="144"/>
      <c r="R16" s="144"/>
      <c r="S16" s="144"/>
      <c r="T16" s="144"/>
      <c r="U16" s="144"/>
      <c r="V16" s="144"/>
      <c r="W16" s="144"/>
      <c r="X16" s="144"/>
      <c r="Y16" s="144"/>
    </row>
    <row r="17" spans="1:25" ht="6.6" customHeight="1" x14ac:dyDescent="0.25">
      <c r="A17" s="131"/>
      <c r="B17"/>
      <c r="C17" s="1"/>
      <c r="D17" s="3"/>
      <c r="E17" s="3"/>
      <c r="F17" s="2"/>
      <c r="G17" s="2"/>
      <c r="H17" s="2"/>
      <c r="I17" s="2"/>
      <c r="J17" s="2"/>
      <c r="K17" s="2"/>
      <c r="L17" s="2"/>
      <c r="M17" s="22"/>
      <c r="N17" s="4"/>
      <c r="O17"/>
      <c r="P17" s="143"/>
      <c r="Q17" s="144"/>
      <c r="R17" s="144"/>
      <c r="S17" s="144"/>
      <c r="T17" s="144"/>
      <c r="U17" s="144"/>
      <c r="V17" s="144"/>
      <c r="W17" s="144"/>
      <c r="X17" s="144"/>
      <c r="Y17" s="144"/>
    </row>
    <row r="18" spans="1:25" x14ac:dyDescent="0.25">
      <c r="A18" s="131"/>
      <c r="B18" s="178"/>
      <c r="C18" s="174" t="s">
        <v>52</v>
      </c>
      <c r="D18" s="137" t="s">
        <v>69</v>
      </c>
      <c r="E18" s="3"/>
      <c r="F18" s="140">
        <v>4000</v>
      </c>
      <c r="G18" s="105" t="s">
        <v>61</v>
      </c>
      <c r="H18" s="17"/>
      <c r="I18" s="17">
        <v>-4000</v>
      </c>
      <c r="J18" s="17"/>
      <c r="K18" s="15">
        <v>5.0000000000000001E-3</v>
      </c>
      <c r="L18" s="15"/>
      <c r="M18" s="177">
        <f>IF((F20+I18)*K18&gt;10,10,(F20+I18)*K18)</f>
        <v>0</v>
      </c>
      <c r="N18" s="16"/>
      <c r="O18"/>
      <c r="P18" s="143"/>
      <c r="Q18" s="144"/>
      <c r="R18" s="144"/>
      <c r="S18" s="144"/>
      <c r="T18" s="144"/>
      <c r="U18" s="144"/>
      <c r="V18" s="144"/>
      <c r="W18" s="144"/>
      <c r="X18" s="144"/>
      <c r="Y18" s="144"/>
    </row>
    <row r="19" spans="1:25" x14ac:dyDescent="0.25">
      <c r="A19" s="131"/>
      <c r="B19" s="178"/>
      <c r="C19" s="174"/>
      <c r="D19" s="137" t="s">
        <v>66</v>
      </c>
      <c r="E19" s="3"/>
      <c r="F19" s="140">
        <v>0</v>
      </c>
      <c r="G19" s="105" t="s">
        <v>61</v>
      </c>
      <c r="H19" s="17"/>
      <c r="I19" s="17"/>
      <c r="J19" s="17">
        <f>IF((F19/F18)&gt;0.5,((F18/2)),F19)</f>
        <v>0</v>
      </c>
      <c r="K19" s="15"/>
      <c r="L19" s="15"/>
      <c r="M19" s="177"/>
      <c r="N19" s="16"/>
      <c r="O19"/>
      <c r="P19" s="143"/>
      <c r="Q19" s="144"/>
      <c r="R19" s="144"/>
      <c r="S19" s="144"/>
      <c r="T19" s="144"/>
      <c r="U19" s="144"/>
      <c r="V19" s="144"/>
      <c r="W19" s="144"/>
      <c r="X19" s="144"/>
      <c r="Y19" s="144"/>
    </row>
    <row r="20" spans="1:25" x14ac:dyDescent="0.25">
      <c r="A20" s="131"/>
      <c r="B20" s="178"/>
      <c r="C20" s="174"/>
      <c r="D20" s="137" t="s">
        <v>128</v>
      </c>
      <c r="E20" s="3"/>
      <c r="F20" s="179">
        <f>F18+J19</f>
        <v>4000</v>
      </c>
      <c r="G20" s="105" t="s">
        <v>61</v>
      </c>
      <c r="H20" s="17"/>
      <c r="I20" s="17"/>
      <c r="J20" s="17"/>
      <c r="K20" s="15"/>
      <c r="L20" s="15"/>
      <c r="M20" s="177"/>
      <c r="N20" s="16"/>
      <c r="O20" t="s">
        <v>105</v>
      </c>
      <c r="P20" s="143"/>
      <c r="Q20" s="144"/>
      <c r="R20" s="144"/>
      <c r="S20" s="144"/>
      <c r="T20" s="144"/>
      <c r="U20" s="144"/>
      <c r="V20" s="144"/>
      <c r="W20" s="144"/>
      <c r="X20" s="144"/>
      <c r="Y20" s="144"/>
    </row>
    <row r="21" spans="1:25" x14ac:dyDescent="0.25">
      <c r="A21" s="131"/>
      <c r="B21" s="178"/>
      <c r="C21" s="174"/>
      <c r="D21" s="137" t="s">
        <v>106</v>
      </c>
      <c r="E21" s="3"/>
      <c r="F21" s="140">
        <v>400</v>
      </c>
      <c r="G21" s="105" t="s">
        <v>62</v>
      </c>
      <c r="H21" s="17"/>
      <c r="I21" s="17"/>
      <c r="J21" s="17"/>
      <c r="K21" s="15"/>
      <c r="L21" s="15"/>
      <c r="M21" s="27"/>
      <c r="N21" s="16"/>
      <c r="O21"/>
      <c r="P21" s="143"/>
      <c r="Q21" s="144"/>
      <c r="R21" s="144"/>
      <c r="S21" s="144"/>
      <c r="T21" s="144"/>
      <c r="U21" s="144"/>
      <c r="V21" s="144"/>
      <c r="W21" s="144"/>
      <c r="X21" s="144"/>
      <c r="Y21" s="144"/>
    </row>
    <row r="22" spans="1:25" x14ac:dyDescent="0.25">
      <c r="A22" s="131"/>
      <c r="B22" s="178"/>
      <c r="C22" s="174"/>
      <c r="D22" s="137" t="s">
        <v>107</v>
      </c>
      <c r="E22" s="3"/>
      <c r="F22" s="111">
        <f>IF(F21=0,0,(F20)/F21)</f>
        <v>10</v>
      </c>
      <c r="G22" s="105" t="s">
        <v>108</v>
      </c>
      <c r="H22" s="17"/>
      <c r="I22" s="17"/>
      <c r="J22" s="17"/>
      <c r="K22" s="17"/>
      <c r="L22" s="17"/>
      <c r="M22" s="27"/>
      <c r="N22" s="17"/>
      <c r="O22" t="s">
        <v>109</v>
      </c>
      <c r="P22" s="143"/>
      <c r="Q22" s="144"/>
      <c r="R22" s="144"/>
      <c r="S22" s="144"/>
      <c r="T22" s="144"/>
      <c r="U22" s="144"/>
      <c r="V22" s="144"/>
      <c r="W22" s="144"/>
      <c r="X22" s="144"/>
      <c r="Y22" s="144"/>
    </row>
    <row r="23" spans="1:25" ht="16.5" x14ac:dyDescent="0.25">
      <c r="A23" s="131"/>
      <c r="B23" s="28"/>
      <c r="C23" s="29"/>
      <c r="D23" s="137" t="s">
        <v>113</v>
      </c>
      <c r="E23" s="3"/>
      <c r="F23" s="140" t="s">
        <v>13</v>
      </c>
      <c r="G23" s="105"/>
      <c r="H23" s="17"/>
      <c r="I23" s="17"/>
      <c r="J23" s="17"/>
      <c r="K23" s="17">
        <v>2</v>
      </c>
      <c r="L23" s="17"/>
      <c r="M23" s="16">
        <f>IF(F23="NEJ",0,K23)</f>
        <v>0</v>
      </c>
      <c r="N23" s="16"/>
      <c r="O23" t="s">
        <v>81</v>
      </c>
      <c r="P23" s="143"/>
      <c r="Q23" s="144"/>
      <c r="R23" s="144"/>
      <c r="S23" s="144"/>
      <c r="T23" s="144"/>
      <c r="U23" s="144"/>
      <c r="V23" s="144"/>
      <c r="W23" s="144"/>
      <c r="X23" s="144"/>
      <c r="Y23" s="144"/>
    </row>
    <row r="24" spans="1:25" ht="6" customHeight="1" thickBot="1" x14ac:dyDescent="0.3">
      <c r="A24" s="131"/>
      <c r="B24" s="7"/>
      <c r="C24" s="5"/>
      <c r="D24" s="31"/>
      <c r="E24" s="6"/>
      <c r="F24" s="8"/>
      <c r="G24" s="7"/>
      <c r="H24" s="18"/>
      <c r="I24" s="18"/>
      <c r="J24" s="18"/>
      <c r="K24" s="18"/>
      <c r="L24" s="18"/>
      <c r="M24" s="36"/>
      <c r="N24" s="18"/>
      <c r="O24" s="7"/>
      <c r="P24" s="143"/>
      <c r="Q24" s="144"/>
      <c r="R24" s="144"/>
      <c r="S24" s="144"/>
      <c r="T24" s="144"/>
      <c r="U24" s="144"/>
      <c r="V24" s="144"/>
      <c r="W24" s="144"/>
      <c r="X24" s="144"/>
      <c r="Y24" s="144"/>
    </row>
    <row r="25" spans="1:25" ht="6" customHeight="1" x14ac:dyDescent="0.25">
      <c r="A25" s="131"/>
      <c r="B25"/>
      <c r="C25" s="1"/>
      <c r="D25" s="32"/>
      <c r="E25" s="3"/>
      <c r="F25" s="2"/>
      <c r="G25"/>
      <c r="H25" s="17"/>
      <c r="I25" s="17"/>
      <c r="J25" s="17"/>
      <c r="K25" s="17"/>
      <c r="L25" s="17"/>
      <c r="M25" s="27"/>
      <c r="N25" s="17"/>
      <c r="O25"/>
      <c r="P25" s="143"/>
      <c r="Q25" s="144"/>
      <c r="R25" s="144"/>
      <c r="S25" s="144"/>
      <c r="T25" s="144"/>
      <c r="U25" s="144"/>
      <c r="V25" s="144"/>
      <c r="W25" s="144"/>
      <c r="X25" s="144"/>
      <c r="Y25" s="144"/>
    </row>
    <row r="26" spans="1:25" ht="14.45" customHeight="1" thickBot="1" x14ac:dyDescent="0.3">
      <c r="A26" s="131"/>
      <c r="B26" s="171"/>
      <c r="C26" s="175" t="s">
        <v>135</v>
      </c>
      <c r="D26" s="137" t="s">
        <v>123</v>
      </c>
      <c r="E26" s="3"/>
      <c r="F26" s="159" t="s">
        <v>13</v>
      </c>
      <c r="G26" s="19"/>
      <c r="H26" s="17"/>
      <c r="I26" s="17"/>
      <c r="J26" s="17"/>
      <c r="K26" s="17">
        <v>1</v>
      </c>
      <c r="L26" s="17"/>
      <c r="M26" s="16">
        <f>IF(F26="NEJ",0,K26)</f>
        <v>0</v>
      </c>
      <c r="N26" s="17"/>
      <c r="O26" t="s">
        <v>71</v>
      </c>
      <c r="P26" s="143"/>
      <c r="Q26" s="144"/>
      <c r="R26" s="144"/>
      <c r="S26" s="144"/>
      <c r="T26" s="144"/>
      <c r="U26" s="144"/>
      <c r="V26" s="144"/>
      <c r="W26" s="144"/>
      <c r="X26" s="144"/>
      <c r="Y26" s="144"/>
    </row>
    <row r="27" spans="1:25" ht="15" customHeight="1" thickBot="1" x14ac:dyDescent="0.3">
      <c r="A27" s="131"/>
      <c r="B27" s="171"/>
      <c r="C27" s="174"/>
      <c r="D27" s="137" t="s">
        <v>136</v>
      </c>
      <c r="E27" s="3"/>
      <c r="F27" s="142" t="s">
        <v>7</v>
      </c>
      <c r="G27" s="19"/>
      <c r="H27" s="14"/>
      <c r="I27" s="16"/>
      <c r="J27" s="16"/>
      <c r="K27" s="14"/>
      <c r="L27" s="14"/>
      <c r="M27" s="25"/>
      <c r="N27" s="19"/>
      <c r="O27" s="52" t="s">
        <v>72</v>
      </c>
      <c r="P27" s="143"/>
      <c r="Q27" s="149"/>
      <c r="R27" s="144"/>
      <c r="S27" s="144"/>
      <c r="T27" s="144"/>
      <c r="U27" s="144"/>
      <c r="V27" s="144"/>
      <c r="W27" s="144"/>
      <c r="X27" s="144"/>
      <c r="Y27" s="144"/>
    </row>
    <row r="28" spans="1:25" ht="14.45" customHeight="1" x14ac:dyDescent="0.25">
      <c r="A28" s="131"/>
      <c r="B28" s="171"/>
      <c r="C28" s="174"/>
      <c r="D28" s="137" t="s">
        <v>21</v>
      </c>
      <c r="E28" s="3"/>
      <c r="F28" s="155">
        <v>0</v>
      </c>
      <c r="G28" s="19" t="s">
        <v>61</v>
      </c>
      <c r="H28" s="90">
        <f>IF(F28=0,0,(F28/F20)*100)</f>
        <v>0</v>
      </c>
      <c r="I28" s="2">
        <v>10</v>
      </c>
      <c r="J28" s="16">
        <v>50</v>
      </c>
      <c r="K28" s="14">
        <v>1.5</v>
      </c>
      <c r="L28" s="14"/>
      <c r="M28" s="27">
        <f>IF(H28&lt;I28,0,(IF(H28&gt;=J28,K28,(H28*0.06))))</f>
        <v>0</v>
      </c>
      <c r="N28" s="19"/>
      <c r="O28" s="52" t="s">
        <v>73</v>
      </c>
      <c r="P28" s="143"/>
      <c r="Q28" s="144"/>
      <c r="R28" s="144"/>
      <c r="S28" s="144"/>
      <c r="T28" s="144"/>
      <c r="U28" s="144"/>
      <c r="V28" s="144"/>
      <c r="W28" s="144"/>
      <c r="X28" s="144"/>
      <c r="Y28" s="144"/>
    </row>
    <row r="29" spans="1:25" x14ac:dyDescent="0.25">
      <c r="A29" s="131"/>
      <c r="B29" s="171"/>
      <c r="C29" s="174"/>
      <c r="D29" s="137" t="s">
        <v>22</v>
      </c>
      <c r="E29" s="3"/>
      <c r="F29" s="140">
        <v>0</v>
      </c>
      <c r="G29" s="19" t="s">
        <v>61</v>
      </c>
      <c r="H29" s="90">
        <f>IF(F29=0,0,(F29/F20)*100)</f>
        <v>0</v>
      </c>
      <c r="I29" s="2">
        <v>5</v>
      </c>
      <c r="J29" s="16">
        <v>5</v>
      </c>
      <c r="K29" s="14">
        <v>0.1</v>
      </c>
      <c r="L29" s="14"/>
      <c r="M29" s="27">
        <f>IF(H29=0,0,IF((H29/(H30+0.01))&lt;2,0,(IF(H29&lt;I29,0,(IF((H29*K29)&gt;=J29,J29,(H29*K29)))))))</f>
        <v>0</v>
      </c>
      <c r="N29" s="19"/>
      <c r="O29" t="s">
        <v>75</v>
      </c>
      <c r="P29" s="143"/>
      <c r="Q29" s="144"/>
      <c r="R29" s="144"/>
      <c r="S29" s="144"/>
      <c r="T29" s="144"/>
      <c r="U29" s="144"/>
      <c r="V29" s="144"/>
      <c r="W29" s="144"/>
      <c r="X29" s="144"/>
      <c r="Y29" s="144"/>
    </row>
    <row r="30" spans="1:25" x14ac:dyDescent="0.25">
      <c r="A30" s="131"/>
      <c r="B30" s="171"/>
      <c r="C30" s="174"/>
      <c r="D30" s="137" t="s">
        <v>11</v>
      </c>
      <c r="E30" s="3"/>
      <c r="F30" s="140">
        <v>0</v>
      </c>
      <c r="G30" s="19" t="s">
        <v>61</v>
      </c>
      <c r="H30" s="90">
        <f>IF(F30=0,0,(F30/F20)*100)</f>
        <v>0</v>
      </c>
      <c r="I30" s="2"/>
      <c r="J30" s="17"/>
      <c r="K30" s="14"/>
      <c r="L30" s="14"/>
      <c r="M30" s="27">
        <f>IF(H30=0,0,IF((H29/H30)&gt;2,0,(IF(((H29-H30)*2)&lt;I29,0,(IF((((H29-H30)*2)*K29)&gt;=J29,J29,((H29-H30)*2)*K29))))))</f>
        <v>0</v>
      </c>
      <c r="N30" s="19"/>
      <c r="O30"/>
      <c r="P30" s="143"/>
      <c r="Q30" s="144"/>
      <c r="R30" s="144"/>
      <c r="S30" s="144"/>
      <c r="T30" s="144"/>
      <c r="U30" s="144"/>
      <c r="V30" s="144"/>
      <c r="W30" s="144"/>
      <c r="X30" s="144"/>
      <c r="Y30" s="144"/>
    </row>
    <row r="31" spans="1:25" ht="6.6" customHeight="1" thickBot="1" x14ac:dyDescent="0.3">
      <c r="A31" s="131"/>
      <c r="B31" s="7"/>
      <c r="C31" s="5"/>
      <c r="D31" s="33"/>
      <c r="E31" s="6"/>
      <c r="F31" s="8"/>
      <c r="G31" s="8"/>
      <c r="H31" s="18"/>
      <c r="I31" s="18"/>
      <c r="J31" s="18"/>
      <c r="K31" s="18"/>
      <c r="L31" s="18"/>
      <c r="M31" s="24"/>
      <c r="N31" s="18"/>
      <c r="O31" s="7"/>
      <c r="P31" s="143"/>
      <c r="Q31" s="144"/>
      <c r="R31" s="144"/>
      <c r="S31" s="144"/>
      <c r="T31" s="144"/>
      <c r="U31" s="144"/>
      <c r="V31" s="144"/>
      <c r="W31" s="144"/>
      <c r="X31" s="144"/>
      <c r="Y31" s="144"/>
    </row>
    <row r="32" spans="1:25" s="89" customFormat="1" ht="6.6" customHeight="1" thickBot="1" x14ac:dyDescent="0.3">
      <c r="A32" s="13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50"/>
      <c r="Q32" s="151"/>
      <c r="R32" s="151"/>
      <c r="S32" s="151"/>
      <c r="T32" s="151"/>
      <c r="U32" s="151"/>
      <c r="V32" s="151"/>
      <c r="W32" s="151"/>
      <c r="X32" s="151"/>
      <c r="Y32" s="151"/>
    </row>
    <row r="33" spans="1:25" ht="60.6" customHeight="1" thickBot="1" x14ac:dyDescent="0.3">
      <c r="A33" s="131"/>
      <c r="B33" s="173"/>
      <c r="C33" s="172"/>
      <c r="D33" s="172"/>
      <c r="E33" s="3"/>
      <c r="F33" s="164" t="s">
        <v>23</v>
      </c>
      <c r="G33" s="164"/>
      <c r="H33" s="164"/>
      <c r="I33" s="17"/>
      <c r="J33" s="17"/>
      <c r="K33" s="17"/>
      <c r="L33" s="17"/>
      <c r="M33" s="138">
        <f>SUM(M18:M32)</f>
        <v>0</v>
      </c>
      <c r="N33" s="17"/>
      <c r="O33" s="91" t="str">
        <f>IF(F15="VÄLJ","Ange om projektet avser nybyggnation eller upprustning",IF(F15="UPPRUSTNING","Endast steg 1 och steg 2 sammanlagt är relevant vid upprustning",IF(M33&lt;0,"Inga förutsättningar att uppnå LYF",IF(M33&lt;10,"Förutsättningar finns att uppnå LYF","Goda förutsättningar att uppnå LYF"))))</f>
        <v>Ange om projektet avser nybyggnation eller upprustning</v>
      </c>
      <c r="P33" s="143"/>
      <c r="Q33" s="144"/>
      <c r="R33" s="144"/>
      <c r="S33" s="144"/>
      <c r="T33" s="144"/>
      <c r="U33" s="144"/>
      <c r="V33" s="144"/>
      <c r="W33" s="144"/>
      <c r="X33" s="144"/>
      <c r="Y33" s="144"/>
    </row>
    <row r="34" spans="1:25" ht="9.6" customHeight="1" x14ac:dyDescent="0.25">
      <c r="A34" s="131"/>
      <c r="B34" s="173"/>
      <c r="C34" s="172"/>
      <c r="D34" s="172"/>
      <c r="E34" s="3"/>
      <c r="F34" s="112"/>
      <c r="G34" s="112"/>
      <c r="H34" s="112"/>
      <c r="I34" s="17"/>
      <c r="J34" s="17"/>
      <c r="K34" s="17"/>
      <c r="L34" s="17"/>
      <c r="M34" s="91"/>
      <c r="N34" s="17"/>
      <c r="O34" s="91"/>
      <c r="P34" s="143"/>
      <c r="Q34" s="144"/>
      <c r="R34" s="144"/>
      <c r="S34" s="144"/>
      <c r="T34" s="144"/>
      <c r="U34" s="144"/>
      <c r="V34" s="144"/>
      <c r="W34" s="144"/>
      <c r="X34" s="144"/>
      <c r="Y34" s="144"/>
    </row>
    <row r="35" spans="1:25" ht="13.15" customHeight="1" x14ac:dyDescent="0.25">
      <c r="A35" s="131"/>
      <c r="B35" s="173"/>
      <c r="C35" s="172"/>
      <c r="D35" s="172"/>
      <c r="E35" s="3"/>
      <c r="F35" s="160" t="str">
        <f>IF(F15="NYBYGGNATION","Beskrivning av nivåer Steg 1, ej relevant vid upprustning.","")</f>
        <v/>
      </c>
      <c r="G35" s="161"/>
      <c r="H35" s="161"/>
      <c r="I35" s="17"/>
      <c r="J35" s="17"/>
      <c r="K35" s="17"/>
      <c r="L35" s="17"/>
      <c r="M35" s="133" t="str">
        <f>IF(F15="NYBYGGNATION","&gt; 10","")</f>
        <v/>
      </c>
      <c r="N35" s="17"/>
      <c r="O35" s="26" t="str">
        <f>IF(F15="NYBYGGNATION","Goda förutsättningar att uppnå LYF","")</f>
        <v/>
      </c>
      <c r="P35" s="143"/>
      <c r="Q35" s="144"/>
      <c r="R35" s="144"/>
      <c r="S35" s="144"/>
      <c r="T35" s="144"/>
      <c r="U35" s="144"/>
      <c r="V35" s="144"/>
      <c r="W35" s="144"/>
      <c r="X35" s="144"/>
      <c r="Y35" s="144"/>
    </row>
    <row r="36" spans="1:25" ht="13.15" customHeight="1" x14ac:dyDescent="0.25">
      <c r="A36" s="131"/>
      <c r="B36" s="173"/>
      <c r="C36" s="172"/>
      <c r="D36" s="172"/>
      <c r="E36" s="3"/>
      <c r="F36" s="161"/>
      <c r="G36" s="161"/>
      <c r="H36" s="161"/>
      <c r="I36" s="17"/>
      <c r="J36" s="17"/>
      <c r="K36" s="17"/>
      <c r="L36" s="17"/>
      <c r="M36" s="133" t="str">
        <f>IF(F15="NYBYGGNATION","0 &lt; 10","")</f>
        <v/>
      </c>
      <c r="N36" s="17"/>
      <c r="O36" s="26" t="str">
        <f>IF(F15="NYBYGGNATION","Förutsättningar finns att uppnå LYF","")</f>
        <v/>
      </c>
      <c r="P36" s="143"/>
      <c r="Q36" s="144"/>
      <c r="R36" s="144"/>
      <c r="S36" s="144"/>
      <c r="T36" s="144"/>
      <c r="U36" s="144"/>
      <c r="V36" s="144"/>
      <c r="W36" s="144"/>
      <c r="X36" s="144"/>
      <c r="Y36" s="144"/>
    </row>
    <row r="37" spans="1:25" ht="13.15" customHeight="1" x14ac:dyDescent="0.25">
      <c r="A37" s="131"/>
      <c r="B37" s="173"/>
      <c r="C37" s="172"/>
      <c r="D37" s="172"/>
      <c r="E37" s="3"/>
      <c r="F37" s="161"/>
      <c r="G37" s="161"/>
      <c r="H37" s="161"/>
      <c r="I37" s="17"/>
      <c r="J37" s="17"/>
      <c r="K37" s="17"/>
      <c r="L37" s="17"/>
      <c r="M37" s="133" t="str">
        <f>IF(F15="NYBYGGNATION","&lt; 0","")</f>
        <v/>
      </c>
      <c r="N37" s="17"/>
      <c r="O37" s="26" t="str">
        <f>IF(F15="NYBYGGNATION","Inga förutsättningar att uppnå LYF","")</f>
        <v/>
      </c>
      <c r="P37" s="143"/>
      <c r="Q37" s="144"/>
      <c r="R37" s="144"/>
      <c r="S37" s="144"/>
      <c r="T37" s="144"/>
      <c r="U37" s="144"/>
      <c r="V37" s="144"/>
      <c r="W37" s="144"/>
      <c r="X37" s="144"/>
      <c r="Y37" s="144"/>
    </row>
    <row r="38" spans="1:25" s="119" customFormat="1" ht="8.4499999999999993" customHeight="1" thickBot="1" x14ac:dyDescent="0.3">
      <c r="A38" s="131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152"/>
      <c r="Q38" s="153"/>
      <c r="R38" s="153"/>
      <c r="S38" s="153"/>
      <c r="T38" s="153"/>
      <c r="U38" s="153"/>
      <c r="V38" s="153"/>
      <c r="W38" s="153"/>
      <c r="X38" s="153"/>
      <c r="Y38" s="153"/>
    </row>
    <row r="39" spans="1:25" s="119" customFormat="1" ht="24.6" customHeight="1" thickBot="1" x14ac:dyDescent="0.3">
      <c r="A39" s="13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152"/>
      <c r="Q39" s="153"/>
      <c r="R39" s="153"/>
      <c r="S39" s="153"/>
      <c r="T39" s="153"/>
      <c r="U39" s="153"/>
      <c r="V39" s="153"/>
      <c r="W39" s="153"/>
      <c r="X39" s="153"/>
      <c r="Y39" s="153"/>
    </row>
    <row r="40" spans="1:25" ht="36" customHeight="1" thickBot="1" x14ac:dyDescent="0.3">
      <c r="A40" s="131"/>
      <c r="B40" s="61"/>
      <c r="C40" s="62"/>
      <c r="D40" s="78" t="s">
        <v>20</v>
      </c>
      <c r="E40" s="63"/>
      <c r="F40" s="64"/>
      <c r="G40" s="64"/>
      <c r="H40" s="65"/>
      <c r="I40" s="65"/>
      <c r="J40" s="65"/>
      <c r="K40" s="65"/>
      <c r="L40" s="65"/>
      <c r="M40" s="66"/>
      <c r="N40" s="65"/>
      <c r="O40" s="61"/>
      <c r="P40" s="143"/>
      <c r="Q40" s="144"/>
      <c r="R40" s="144"/>
      <c r="S40" s="144"/>
      <c r="T40" s="144"/>
      <c r="U40" s="144"/>
      <c r="V40" s="144"/>
      <c r="W40" s="144"/>
      <c r="X40" s="144"/>
      <c r="Y40" s="144"/>
    </row>
    <row r="41" spans="1:25" ht="6" customHeight="1" x14ac:dyDescent="0.25">
      <c r="A41" s="131"/>
      <c r="B41"/>
      <c r="C41" s="1"/>
      <c r="D41" s="30"/>
      <c r="E41" s="3"/>
      <c r="F41" s="2"/>
      <c r="G41" s="2"/>
      <c r="H41" s="17"/>
      <c r="I41" s="17"/>
      <c r="J41" s="17"/>
      <c r="K41" s="17"/>
      <c r="L41" s="17"/>
      <c r="M41" s="23"/>
      <c r="N41" s="17"/>
      <c r="O41"/>
      <c r="P41" s="143"/>
      <c r="Q41" s="144"/>
      <c r="R41" s="144"/>
      <c r="S41" s="144"/>
      <c r="T41" s="144"/>
      <c r="U41" s="144"/>
      <c r="V41" s="144"/>
      <c r="W41" s="144"/>
      <c r="X41" s="144"/>
      <c r="Y41" s="144"/>
    </row>
    <row r="42" spans="1:25" s="113" customFormat="1" ht="12" customHeight="1" thickBot="1" x14ac:dyDescent="0.3">
      <c r="A42" s="131"/>
      <c r="B42"/>
      <c r="C42" s="1"/>
      <c r="D42" s="30"/>
      <c r="E42" s="3"/>
      <c r="F42" s="2"/>
      <c r="G42" s="2"/>
      <c r="H42" s="17"/>
      <c r="I42" s="17"/>
      <c r="J42" s="17"/>
      <c r="K42" s="17"/>
      <c r="L42" s="17"/>
      <c r="M42" s="23"/>
      <c r="N42" s="17"/>
      <c r="O42"/>
      <c r="P42" s="143"/>
      <c r="Q42" s="144"/>
      <c r="R42" s="144"/>
      <c r="S42" s="144"/>
      <c r="T42" s="144"/>
      <c r="U42" s="144"/>
      <c r="V42" s="144"/>
      <c r="W42" s="144"/>
      <c r="X42" s="144"/>
      <c r="Y42" s="144"/>
    </row>
    <row r="43" spans="1:25" s="113" customFormat="1" ht="15" customHeight="1" thickBot="1" x14ac:dyDescent="0.3">
      <c r="A43" s="131"/>
      <c r="B43" s="171"/>
      <c r="C43" s="1" t="s">
        <v>29</v>
      </c>
      <c r="D43" s="137" t="s">
        <v>114</v>
      </c>
      <c r="E43" s="3"/>
      <c r="F43" s="142" t="s">
        <v>7</v>
      </c>
      <c r="G43" s="107" t="s">
        <v>62</v>
      </c>
      <c r="H43" s="2"/>
      <c r="I43" s="16"/>
      <c r="J43" s="17"/>
      <c r="K43" s="15"/>
      <c r="L43" s="15"/>
      <c r="M43" s="27">
        <f>IF(F43="VÄLJ",0,IF(F43&lt;3,0,(IF(F43=3,1,2))))</f>
        <v>0</v>
      </c>
      <c r="N43" s="17"/>
      <c r="O43" t="s">
        <v>88</v>
      </c>
      <c r="P43" s="143"/>
      <c r="Q43" s="144"/>
      <c r="R43" s="144"/>
      <c r="S43" s="144"/>
      <c r="T43" s="144"/>
      <c r="U43" s="144"/>
      <c r="V43" s="144"/>
      <c r="W43" s="144"/>
      <c r="X43" s="144"/>
      <c r="Y43" s="144"/>
    </row>
    <row r="44" spans="1:25" s="113" customFormat="1" ht="14.45" customHeight="1" x14ac:dyDescent="0.25">
      <c r="A44" s="131"/>
      <c r="B44" s="171"/>
      <c r="C44" s="34" t="s">
        <v>28</v>
      </c>
      <c r="D44" s="113" t="s">
        <v>148</v>
      </c>
      <c r="E44" s="3"/>
      <c r="F44" s="99"/>
      <c r="G44" s="104"/>
      <c r="H44" s="2"/>
      <c r="I44" s="16"/>
      <c r="J44" s="17"/>
      <c r="K44" s="16"/>
      <c r="L44" s="16"/>
      <c r="M44" s="27"/>
      <c r="N44" s="17"/>
      <c r="O44"/>
      <c r="P44" s="143"/>
      <c r="Q44" s="144"/>
      <c r="R44" s="144"/>
      <c r="S44" s="144"/>
      <c r="T44" s="144"/>
      <c r="U44" s="144"/>
      <c r="V44" s="144"/>
      <c r="W44" s="144"/>
      <c r="X44" s="144"/>
      <c r="Y44" s="144"/>
    </row>
    <row r="45" spans="1:25" s="113" customFormat="1" ht="14.45" customHeight="1" x14ac:dyDescent="0.25">
      <c r="A45" s="131"/>
      <c r="B45" s="171"/>
      <c r="C45" s="34"/>
      <c r="D45" s="136" t="s">
        <v>149</v>
      </c>
      <c r="E45" s="3"/>
      <c r="F45" s="99"/>
      <c r="G45" s="104"/>
      <c r="H45" s="2"/>
      <c r="I45" s="16"/>
      <c r="J45" s="17"/>
      <c r="K45" s="16"/>
      <c r="L45" s="16"/>
      <c r="M45" s="27"/>
      <c r="N45" s="17"/>
      <c r="O45"/>
      <c r="P45" s="143"/>
      <c r="Q45" s="144"/>
      <c r="R45" s="144"/>
      <c r="S45" s="144"/>
      <c r="T45" s="144"/>
      <c r="U45" s="144"/>
      <c r="V45" s="144"/>
      <c r="W45" s="144"/>
      <c r="X45" s="144"/>
      <c r="Y45" s="144"/>
    </row>
    <row r="46" spans="1:25" s="113" customFormat="1" ht="14.45" customHeight="1" x14ac:dyDescent="0.25">
      <c r="A46" s="131"/>
      <c r="B46" s="171"/>
      <c r="C46" s="34"/>
      <c r="D46" s="136" t="s">
        <v>37</v>
      </c>
      <c r="E46" s="3"/>
      <c r="F46" s="140" t="s">
        <v>7</v>
      </c>
      <c r="G46" s="104" t="s">
        <v>62</v>
      </c>
      <c r="H46" s="2"/>
      <c r="I46" s="16"/>
      <c r="J46" s="17"/>
      <c r="K46" s="16">
        <v>0.33300000000000002</v>
      </c>
      <c r="L46" s="16"/>
      <c r="M46" s="27">
        <f>IF(F46="VÄLJ",0,F46*K46)</f>
        <v>0</v>
      </c>
      <c r="N46" s="17"/>
      <c r="O46" t="s">
        <v>76</v>
      </c>
      <c r="P46" s="143"/>
      <c r="Q46" s="144"/>
      <c r="R46" s="144"/>
      <c r="S46" s="144"/>
      <c r="T46" s="144"/>
      <c r="U46" s="144"/>
      <c r="V46" s="144"/>
      <c r="W46" s="144"/>
      <c r="X46" s="144"/>
      <c r="Y46" s="144"/>
    </row>
    <row r="47" spans="1:25" s="113" customFormat="1" x14ac:dyDescent="0.25">
      <c r="A47" s="131"/>
      <c r="B47" s="171"/>
      <c r="C47" s="170" t="s">
        <v>30</v>
      </c>
      <c r="D47" s="137" t="s">
        <v>64</v>
      </c>
      <c r="E47" s="3"/>
      <c r="F47" s="140">
        <v>0</v>
      </c>
      <c r="G47" s="104" t="s">
        <v>61</v>
      </c>
      <c r="H47" s="90">
        <f>IF(F47=0,0,(F47/F20)*100)</f>
        <v>0</v>
      </c>
      <c r="I47" s="14">
        <f>IF(H47&lt;I29,0,(IF((H47*K47)&gt;=J47,J47,(H47*K47))))</f>
        <v>0</v>
      </c>
      <c r="J47" s="16">
        <v>2.5</v>
      </c>
      <c r="K47" s="14">
        <v>0.05</v>
      </c>
      <c r="L47" s="14"/>
      <c r="M47" s="27">
        <f>IF(M29&gt;4.9,0,IF((M29+M30)=0,I47,(I47*(1-(H29/50)))))</f>
        <v>0</v>
      </c>
      <c r="N47" s="19"/>
      <c r="O47" t="s">
        <v>77</v>
      </c>
      <c r="P47" s="143"/>
      <c r="Q47" s="144"/>
      <c r="R47" s="144"/>
      <c r="S47" s="144"/>
      <c r="T47" s="144"/>
      <c r="U47" s="144"/>
      <c r="V47" s="144"/>
      <c r="W47" s="144"/>
      <c r="X47" s="144"/>
      <c r="Y47" s="144"/>
    </row>
    <row r="48" spans="1:25" s="113" customFormat="1" x14ac:dyDescent="0.25">
      <c r="A48" s="131"/>
      <c r="B48" s="171"/>
      <c r="C48" s="170"/>
      <c r="D48" s="137" t="s">
        <v>38</v>
      </c>
      <c r="E48" s="3"/>
      <c r="F48" s="140">
        <v>0</v>
      </c>
      <c r="G48" s="104" t="s">
        <v>62</v>
      </c>
      <c r="H48" s="17"/>
      <c r="I48" s="16">
        <v>10</v>
      </c>
      <c r="J48" s="17">
        <v>60</v>
      </c>
      <c r="K48" s="14">
        <v>0.03</v>
      </c>
      <c r="L48" s="14"/>
      <c r="M48" s="27">
        <f>IF(F22&lt;F92,0,(IF(F48&gt;J48,2,(IF(F48&lt;I48,0,(1+((F48-10)*K48)))))))</f>
        <v>0</v>
      </c>
      <c r="N48" s="19"/>
      <c r="O48" t="s">
        <v>78</v>
      </c>
      <c r="P48" s="143"/>
      <c r="Q48" s="144"/>
      <c r="R48" s="144"/>
      <c r="S48" s="144"/>
      <c r="T48" s="144"/>
      <c r="U48" s="144"/>
      <c r="V48" s="144"/>
      <c r="W48" s="144"/>
      <c r="X48" s="144"/>
      <c r="Y48" s="144"/>
    </row>
    <row r="49" spans="1:25" s="113" customFormat="1" x14ac:dyDescent="0.25">
      <c r="A49" s="131"/>
      <c r="B49" s="171"/>
      <c r="C49" s="170"/>
      <c r="D49" s="137" t="s">
        <v>131</v>
      </c>
      <c r="E49" s="3"/>
      <c r="F49" s="140" t="s">
        <v>13</v>
      </c>
      <c r="G49" s="104"/>
      <c r="H49" s="17"/>
      <c r="I49" s="17"/>
      <c r="J49" s="17"/>
      <c r="K49" s="16">
        <v>2</v>
      </c>
      <c r="L49" s="16"/>
      <c r="M49" s="16">
        <f>IF(F49="NEJ",0,K49)</f>
        <v>0</v>
      </c>
      <c r="N49" s="19"/>
      <c r="O49" t="s">
        <v>79</v>
      </c>
      <c r="P49" s="143"/>
      <c r="Q49" s="144"/>
      <c r="R49" s="144"/>
      <c r="S49" s="144"/>
      <c r="T49" s="144"/>
      <c r="U49" s="144"/>
      <c r="V49" s="144"/>
      <c r="W49" s="144"/>
      <c r="X49" s="144"/>
      <c r="Y49" s="144"/>
    </row>
    <row r="50" spans="1:25" s="113" customFormat="1" ht="15.75" thickBot="1" x14ac:dyDescent="0.3">
      <c r="A50" s="131"/>
      <c r="B50" s="171"/>
      <c r="C50" s="170"/>
      <c r="D50" s="137" t="s">
        <v>132</v>
      </c>
      <c r="E50" s="3"/>
      <c r="F50" s="140" t="s">
        <v>13</v>
      </c>
      <c r="G50" s="107"/>
      <c r="H50" s="17"/>
      <c r="I50" s="17"/>
      <c r="J50" s="17"/>
      <c r="K50" s="17"/>
      <c r="L50" s="17"/>
      <c r="M50" s="16">
        <f>IF(F50="NEJ",0,2)</f>
        <v>0</v>
      </c>
      <c r="N50" s="19"/>
      <c r="O50" t="s">
        <v>70</v>
      </c>
      <c r="P50" s="143"/>
      <c r="Q50" s="144"/>
      <c r="R50" s="144"/>
      <c r="S50" s="144"/>
      <c r="T50" s="144"/>
      <c r="U50" s="144"/>
      <c r="V50" s="144"/>
      <c r="W50" s="144"/>
      <c r="X50" s="144"/>
      <c r="Y50" s="144"/>
    </row>
    <row r="51" spans="1:25" s="113" customFormat="1" ht="15.75" thickBot="1" x14ac:dyDescent="0.3">
      <c r="A51" s="131"/>
      <c r="B51" s="171"/>
      <c r="C51" s="170"/>
      <c r="D51" s="137" t="s">
        <v>144</v>
      </c>
      <c r="E51" s="3"/>
      <c r="F51" s="141" t="s">
        <v>7</v>
      </c>
      <c r="G51" s="2"/>
      <c r="H51" s="17"/>
      <c r="I51" s="16"/>
      <c r="J51" s="17"/>
      <c r="K51" s="15"/>
      <c r="L51" s="15"/>
      <c r="M51" s="25"/>
      <c r="N51" s="19"/>
      <c r="O51" t="s">
        <v>80</v>
      </c>
      <c r="P51" s="143"/>
      <c r="Q51" s="144"/>
      <c r="R51" s="144"/>
      <c r="S51" s="144"/>
      <c r="T51" s="144"/>
      <c r="U51" s="144"/>
      <c r="V51" s="144"/>
      <c r="W51" s="144"/>
      <c r="X51" s="144"/>
      <c r="Y51" s="144"/>
    </row>
    <row r="52" spans="1:25" s="113" customFormat="1" ht="15.75" thickBot="1" x14ac:dyDescent="0.3">
      <c r="A52" s="131"/>
      <c r="B52" s="171"/>
      <c r="C52" s="170"/>
      <c r="D52" s="137" t="s">
        <v>54</v>
      </c>
      <c r="E52" s="98"/>
      <c r="F52" s="99"/>
      <c r="G52" s="106"/>
      <c r="H52" s="100"/>
      <c r="I52" s="101"/>
      <c r="J52" s="100"/>
      <c r="K52" s="102"/>
      <c r="L52" s="102"/>
      <c r="M52" s="103">
        <f>SUM(M47:M51)</f>
        <v>0</v>
      </c>
      <c r="N52" s="19"/>
      <c r="O52"/>
      <c r="P52" s="143"/>
      <c r="Q52" s="144"/>
      <c r="R52" s="144"/>
      <c r="S52" s="144"/>
      <c r="T52" s="144"/>
      <c r="U52" s="144"/>
      <c r="V52" s="144"/>
      <c r="W52" s="144"/>
      <c r="X52" s="144"/>
      <c r="Y52" s="144"/>
    </row>
    <row r="53" spans="1:25" s="113" customFormat="1" ht="15.75" thickBot="1" x14ac:dyDescent="0.3">
      <c r="A53" s="131"/>
      <c r="B53" s="171"/>
      <c r="C53" s="170" t="s">
        <v>31</v>
      </c>
      <c r="D53" s="136" t="s">
        <v>147</v>
      </c>
      <c r="E53" s="3"/>
      <c r="F53" s="141" t="s">
        <v>7</v>
      </c>
      <c r="G53" s="107"/>
      <c r="H53" s="17"/>
      <c r="I53" s="16"/>
      <c r="J53" s="17"/>
      <c r="K53" s="15"/>
      <c r="L53" s="15"/>
      <c r="M53" s="25"/>
      <c r="N53" s="19"/>
      <c r="O53" t="s">
        <v>80</v>
      </c>
      <c r="P53" s="143"/>
      <c r="Q53" s="144"/>
      <c r="R53" s="144"/>
      <c r="S53" s="144"/>
      <c r="T53" s="144"/>
      <c r="U53" s="144"/>
      <c r="V53" s="144"/>
      <c r="W53" s="144"/>
      <c r="X53" s="144"/>
      <c r="Y53" s="144"/>
    </row>
    <row r="54" spans="1:25" s="113" customFormat="1" x14ac:dyDescent="0.25">
      <c r="A54" s="131"/>
      <c r="B54" s="171"/>
      <c r="C54" s="170"/>
      <c r="D54" s="136" t="s">
        <v>138</v>
      </c>
      <c r="E54" s="3"/>
      <c r="F54" s="140" t="s">
        <v>13</v>
      </c>
      <c r="G54" s="104"/>
      <c r="H54" s="17"/>
      <c r="I54" s="17"/>
      <c r="J54" s="17"/>
      <c r="K54" s="16">
        <v>2</v>
      </c>
      <c r="L54" s="16"/>
      <c r="M54" s="16">
        <f>IF(F54="NEJ",0,K54)</f>
        <v>0</v>
      </c>
      <c r="N54" s="19"/>
      <c r="O54" t="s">
        <v>81</v>
      </c>
      <c r="P54" s="143"/>
      <c r="Q54" s="144"/>
      <c r="R54" s="144"/>
      <c r="S54" s="144"/>
      <c r="T54" s="144"/>
      <c r="U54" s="144"/>
      <c r="V54" s="144"/>
      <c r="W54" s="144"/>
      <c r="X54" s="144"/>
      <c r="Y54" s="144"/>
    </row>
    <row r="55" spans="1:25" s="113" customFormat="1" x14ac:dyDescent="0.25">
      <c r="A55" s="131"/>
      <c r="B55" s="171"/>
      <c r="C55" s="170"/>
      <c r="D55" s="136" t="s">
        <v>39</v>
      </c>
      <c r="E55" s="3"/>
      <c r="F55" s="140" t="s">
        <v>13</v>
      </c>
      <c r="G55" s="2"/>
      <c r="H55" s="17"/>
      <c r="I55" s="17"/>
      <c r="J55" s="17"/>
      <c r="K55" s="16">
        <v>2</v>
      </c>
      <c r="L55" s="16"/>
      <c r="M55" s="16">
        <f>IF(F55="NEJ",0,K55)</f>
        <v>0</v>
      </c>
      <c r="N55" s="19"/>
      <c r="O55" t="s">
        <v>81</v>
      </c>
      <c r="P55" s="143"/>
      <c r="Q55" s="144"/>
      <c r="R55" s="144"/>
      <c r="S55" s="144"/>
      <c r="T55" s="144"/>
      <c r="U55" s="144"/>
      <c r="V55" s="144"/>
      <c r="W55" s="144"/>
      <c r="X55" s="144"/>
      <c r="Y55" s="144"/>
    </row>
    <row r="56" spans="1:25" x14ac:dyDescent="0.25">
      <c r="A56" s="131"/>
      <c r="B56" s="171"/>
      <c r="C56" s="170"/>
      <c r="D56" s="136" t="s">
        <v>116</v>
      </c>
      <c r="E56" s="3"/>
      <c r="F56" s="140">
        <v>0</v>
      </c>
      <c r="G56" s="104" t="s">
        <v>61</v>
      </c>
      <c r="H56" s="17"/>
      <c r="I56" s="17"/>
      <c r="J56" s="17"/>
      <c r="K56" s="16">
        <v>1</v>
      </c>
      <c r="L56" s="16"/>
      <c r="M56" s="16">
        <f>IF(F20=0,0,IF((F56/F20)&lt;0.01,0,K56))</f>
        <v>0</v>
      </c>
      <c r="N56" s="19"/>
      <c r="O56" t="s">
        <v>82</v>
      </c>
      <c r="P56" s="143"/>
      <c r="Q56" s="154"/>
      <c r="R56" s="144"/>
      <c r="S56" s="144"/>
      <c r="T56" s="144"/>
      <c r="U56" s="144"/>
      <c r="V56" s="144"/>
      <c r="W56" s="144"/>
      <c r="X56" s="144"/>
      <c r="Y56" s="144"/>
    </row>
    <row r="57" spans="1:25" x14ac:dyDescent="0.25">
      <c r="A57" s="131"/>
      <c r="B57" s="171"/>
      <c r="C57" s="170"/>
      <c r="D57" s="136" t="s">
        <v>53</v>
      </c>
      <c r="E57" s="98"/>
      <c r="F57" s="99"/>
      <c r="G57" s="108"/>
      <c r="H57" s="100"/>
      <c r="I57" s="100"/>
      <c r="J57" s="100"/>
      <c r="K57" s="101"/>
      <c r="L57" s="101"/>
      <c r="M57" s="101">
        <f>SUM(M54:M56)</f>
        <v>0</v>
      </c>
      <c r="N57" s="19"/>
      <c r="O57"/>
      <c r="P57" s="143"/>
      <c r="Q57" s="154"/>
      <c r="R57" s="144"/>
      <c r="S57" s="144"/>
      <c r="T57" s="144"/>
      <c r="U57" s="144"/>
      <c r="V57" s="144"/>
      <c r="W57" s="144"/>
      <c r="X57" s="144"/>
      <c r="Y57" s="144"/>
    </row>
    <row r="58" spans="1:25" ht="14.45" customHeight="1" x14ac:dyDescent="0.25">
      <c r="A58" s="131"/>
      <c r="B58" s="171"/>
      <c r="C58" s="170" t="s">
        <v>32</v>
      </c>
      <c r="D58" s="137" t="s">
        <v>40</v>
      </c>
      <c r="E58" s="3"/>
      <c r="F58" s="140" t="s">
        <v>7</v>
      </c>
      <c r="G58" s="104" t="s">
        <v>62</v>
      </c>
      <c r="H58" s="17"/>
      <c r="I58" s="17"/>
      <c r="J58" s="17"/>
      <c r="K58" s="16">
        <v>3</v>
      </c>
      <c r="L58" s="16"/>
      <c r="M58" s="16">
        <f>IF(F58="8 eller fler",K58,IF(F58="6-7 platser",1.5,0))</f>
        <v>0</v>
      </c>
      <c r="N58" s="19"/>
      <c r="O58" t="s">
        <v>83</v>
      </c>
      <c r="P58" s="143"/>
      <c r="Q58" s="144"/>
      <c r="R58" s="144"/>
      <c r="S58" s="144"/>
      <c r="T58" s="144"/>
      <c r="U58" s="144"/>
      <c r="V58" s="144"/>
      <c r="W58" s="144"/>
      <c r="X58" s="144"/>
      <c r="Y58" s="144"/>
    </row>
    <row r="59" spans="1:25" ht="14.45" customHeight="1" x14ac:dyDescent="0.25">
      <c r="A59" s="131"/>
      <c r="B59" s="171"/>
      <c r="C59" s="170"/>
      <c r="D59" s="137" t="s">
        <v>41</v>
      </c>
      <c r="E59" s="3"/>
      <c r="F59" s="140" t="s">
        <v>13</v>
      </c>
      <c r="G59" s="104"/>
      <c r="H59" s="17"/>
      <c r="I59" s="17"/>
      <c r="J59" s="17"/>
      <c r="K59" s="16">
        <v>1</v>
      </c>
      <c r="L59" s="16"/>
      <c r="M59" s="16">
        <f>IF(F59="NEJ",0,K59)</f>
        <v>0</v>
      </c>
      <c r="N59" s="19"/>
      <c r="O59" t="s">
        <v>84</v>
      </c>
      <c r="P59" s="143"/>
      <c r="Q59" s="144"/>
      <c r="R59" s="144"/>
      <c r="S59" s="144"/>
      <c r="T59" s="144"/>
      <c r="U59" s="144"/>
      <c r="V59" s="144"/>
      <c r="W59" s="144"/>
      <c r="X59" s="144"/>
      <c r="Y59" s="144"/>
    </row>
    <row r="60" spans="1:25" x14ac:dyDescent="0.25">
      <c r="A60" s="131"/>
      <c r="B60" s="171"/>
      <c r="C60" s="170"/>
      <c r="D60" s="137" t="s">
        <v>42</v>
      </c>
      <c r="E60" s="3"/>
      <c r="F60" s="140" t="s">
        <v>13</v>
      </c>
      <c r="G60" s="104"/>
      <c r="H60" s="17"/>
      <c r="I60" s="17"/>
      <c r="J60" s="17"/>
      <c r="K60" s="16">
        <v>4</v>
      </c>
      <c r="L60" s="16"/>
      <c r="M60" s="16">
        <f>IF(F60="NEJ",0,K60)</f>
        <v>0</v>
      </c>
      <c r="N60" s="19"/>
      <c r="O60" t="s">
        <v>86</v>
      </c>
      <c r="P60" s="143"/>
      <c r="Q60" s="144"/>
      <c r="R60" s="144"/>
      <c r="S60" s="144"/>
      <c r="T60" s="144"/>
      <c r="U60" s="144"/>
      <c r="V60" s="144"/>
      <c r="W60" s="144"/>
      <c r="X60" s="144"/>
      <c r="Y60" s="144"/>
    </row>
    <row r="61" spans="1:25" x14ac:dyDescent="0.25">
      <c r="A61" s="131"/>
      <c r="B61" s="171"/>
      <c r="C61" s="170"/>
      <c r="D61" s="137" t="s">
        <v>43</v>
      </c>
      <c r="E61" s="3"/>
      <c r="F61" s="140" t="s">
        <v>13</v>
      </c>
      <c r="G61" s="104"/>
      <c r="H61" s="17"/>
      <c r="I61" s="17"/>
      <c r="J61" s="17"/>
      <c r="K61" s="16">
        <v>2</v>
      </c>
      <c r="L61" s="16"/>
      <c r="M61" s="16">
        <f>IF(F61="NEJ",0,K61)</f>
        <v>0</v>
      </c>
      <c r="N61" s="19"/>
      <c r="O61" t="s">
        <v>81</v>
      </c>
      <c r="P61" s="143"/>
      <c r="Q61" s="144"/>
      <c r="R61" s="144"/>
      <c r="S61" s="144"/>
      <c r="T61" s="144"/>
      <c r="U61" s="144"/>
      <c r="V61" s="144"/>
      <c r="W61" s="144"/>
      <c r="X61" s="144"/>
      <c r="Y61" s="144"/>
    </row>
    <row r="62" spans="1:25" ht="13.9" customHeight="1" x14ac:dyDescent="0.25">
      <c r="A62" s="131"/>
      <c r="B62" s="171"/>
      <c r="C62" s="170"/>
      <c r="D62" s="137" t="s">
        <v>146</v>
      </c>
      <c r="E62" s="3"/>
      <c r="F62" s="140" t="s">
        <v>13</v>
      </c>
      <c r="G62" s="104"/>
      <c r="H62" s="17"/>
      <c r="I62" s="17"/>
      <c r="J62" s="17"/>
      <c r="K62" s="16">
        <v>1</v>
      </c>
      <c r="L62" s="16"/>
      <c r="M62" s="16">
        <f>IF(F62="NEJ",0,K62)</f>
        <v>0</v>
      </c>
      <c r="N62" s="19"/>
      <c r="O62" t="s">
        <v>84</v>
      </c>
      <c r="P62" s="143"/>
      <c r="Q62" s="144"/>
      <c r="R62" s="144"/>
      <c r="S62" s="144"/>
      <c r="T62" s="144"/>
      <c r="U62" s="144"/>
      <c r="V62" s="144"/>
      <c r="W62" s="144"/>
      <c r="X62" s="144"/>
      <c r="Y62" s="144"/>
    </row>
    <row r="63" spans="1:25" ht="14.45" customHeight="1" thickBot="1" x14ac:dyDescent="0.3">
      <c r="A63" s="131"/>
      <c r="B63" s="171"/>
      <c r="C63" s="170"/>
      <c r="D63" s="137" t="s">
        <v>44</v>
      </c>
      <c r="E63" s="3"/>
      <c r="F63" s="140">
        <v>0</v>
      </c>
      <c r="G63" s="107" t="s">
        <v>62</v>
      </c>
      <c r="H63" s="2"/>
      <c r="I63" s="16">
        <v>3</v>
      </c>
      <c r="J63" s="17">
        <v>10</v>
      </c>
      <c r="K63" s="14">
        <v>0.43</v>
      </c>
      <c r="L63" s="14"/>
      <c r="M63" s="27">
        <f>IF(F63&gt;=J63,3.5,(IF(F63&lt;I63,0,((F63-I63+1)*K63))))</f>
        <v>0</v>
      </c>
      <c r="N63" s="19"/>
      <c r="O63" t="s">
        <v>85</v>
      </c>
      <c r="P63" s="143"/>
      <c r="Q63" s="144"/>
      <c r="R63" s="144"/>
      <c r="S63" s="144"/>
      <c r="T63" s="144"/>
      <c r="U63" s="144"/>
      <c r="V63" s="144"/>
      <c r="W63" s="144"/>
      <c r="X63" s="144"/>
      <c r="Y63" s="144"/>
    </row>
    <row r="64" spans="1:25" ht="15.75" thickBot="1" x14ac:dyDescent="0.3">
      <c r="A64" s="131"/>
      <c r="B64" s="171"/>
      <c r="C64" s="170"/>
      <c r="D64" s="137" t="s">
        <v>130</v>
      </c>
      <c r="E64" s="3"/>
      <c r="F64" s="141" t="s">
        <v>7</v>
      </c>
      <c r="G64" s="107"/>
      <c r="H64" s="17"/>
      <c r="I64" s="17"/>
      <c r="J64" s="17"/>
      <c r="K64" s="16"/>
      <c r="L64" s="16"/>
      <c r="M64" s="17"/>
      <c r="N64" s="19"/>
      <c r="O64" t="s">
        <v>80</v>
      </c>
      <c r="P64" s="143"/>
      <c r="Q64" s="144"/>
      <c r="R64" s="144"/>
      <c r="S64" s="144"/>
      <c r="T64" s="144"/>
      <c r="U64" s="144"/>
      <c r="V64" s="144"/>
      <c r="W64" s="144"/>
      <c r="X64" s="144"/>
      <c r="Y64" s="144"/>
    </row>
    <row r="65" spans="1:25" ht="15.75" thickBot="1" x14ac:dyDescent="0.3">
      <c r="A65" s="131"/>
      <c r="B65" s="171"/>
      <c r="C65" s="170"/>
      <c r="D65" s="137" t="s">
        <v>129</v>
      </c>
      <c r="E65" s="3"/>
      <c r="F65" s="141" t="s">
        <v>7</v>
      </c>
      <c r="G65" s="107"/>
      <c r="H65" s="17"/>
      <c r="I65" s="17"/>
      <c r="J65" s="17"/>
      <c r="K65" s="16"/>
      <c r="L65" s="16"/>
      <c r="M65" s="17"/>
      <c r="N65" s="19"/>
      <c r="O65" t="s">
        <v>80</v>
      </c>
      <c r="P65" s="143"/>
      <c r="Q65" s="144"/>
      <c r="R65" s="144"/>
      <c r="S65" s="144"/>
      <c r="T65" s="144"/>
      <c r="U65" s="144"/>
      <c r="V65" s="144"/>
      <c r="W65" s="144"/>
      <c r="X65" s="144"/>
      <c r="Y65" s="144"/>
    </row>
    <row r="66" spans="1:25" x14ac:dyDescent="0.25">
      <c r="A66" s="131"/>
      <c r="B66" s="171"/>
      <c r="C66" s="170"/>
      <c r="D66" s="137" t="s">
        <v>56</v>
      </c>
      <c r="E66" s="98"/>
      <c r="F66" s="99"/>
      <c r="G66" s="108"/>
      <c r="H66" s="100"/>
      <c r="I66" s="100"/>
      <c r="J66" s="100"/>
      <c r="K66" s="101"/>
      <c r="L66" s="101"/>
      <c r="M66" s="101">
        <f>SUM(M58:M65)</f>
        <v>0</v>
      </c>
      <c r="N66" s="19"/>
      <c r="O66"/>
      <c r="P66" s="143"/>
      <c r="Q66" s="144"/>
      <c r="R66" s="144"/>
      <c r="S66" s="144"/>
      <c r="T66" s="144"/>
      <c r="U66" s="144"/>
      <c r="V66" s="144"/>
      <c r="W66" s="144"/>
      <c r="X66" s="144"/>
      <c r="Y66" s="144"/>
    </row>
    <row r="67" spans="1:25" ht="14.45" customHeight="1" x14ac:dyDescent="0.25">
      <c r="A67" s="131"/>
      <c r="B67" s="171"/>
      <c r="C67" s="176" t="s">
        <v>33</v>
      </c>
      <c r="D67" s="136" t="s">
        <v>67</v>
      </c>
      <c r="E67" s="3"/>
      <c r="F67" s="140" t="s">
        <v>13</v>
      </c>
      <c r="G67" s="104"/>
      <c r="H67" s="17"/>
      <c r="I67" s="17"/>
      <c r="J67" s="17"/>
      <c r="K67" s="16">
        <v>1</v>
      </c>
      <c r="L67" s="16"/>
      <c r="M67" s="16">
        <f>IF(F67="NEJ",0,K67)</f>
        <v>0</v>
      </c>
      <c r="N67" s="19"/>
      <c r="O67" t="s">
        <v>84</v>
      </c>
      <c r="P67" s="143"/>
      <c r="Q67" s="144"/>
      <c r="R67" s="144"/>
      <c r="S67" s="144"/>
      <c r="T67" s="144"/>
      <c r="U67" s="144"/>
      <c r="V67" s="144"/>
      <c r="W67" s="144"/>
      <c r="X67" s="144"/>
      <c r="Y67" s="144"/>
    </row>
    <row r="68" spans="1:25" x14ac:dyDescent="0.25">
      <c r="A68" s="131"/>
      <c r="B68" s="171"/>
      <c r="C68" s="176"/>
      <c r="D68" s="136" t="s">
        <v>46</v>
      </c>
      <c r="E68" s="3"/>
      <c r="F68" s="140" t="s">
        <v>13</v>
      </c>
      <c r="G68" s="104"/>
      <c r="H68" s="17"/>
      <c r="I68" s="17"/>
      <c r="J68" s="17"/>
      <c r="K68" s="16">
        <v>1</v>
      </c>
      <c r="L68" s="16"/>
      <c r="M68" s="16">
        <f>IF(F68="NEJ",0,K68)</f>
        <v>0</v>
      </c>
      <c r="N68" s="19"/>
      <c r="O68" s="52" t="s">
        <v>84</v>
      </c>
      <c r="P68" s="143"/>
      <c r="Q68" s="144"/>
      <c r="R68" s="144"/>
      <c r="S68" s="144"/>
      <c r="T68" s="144"/>
      <c r="U68" s="144"/>
      <c r="V68" s="144"/>
      <c r="W68" s="144"/>
      <c r="X68" s="144"/>
      <c r="Y68" s="144"/>
    </row>
    <row r="69" spans="1:25" x14ac:dyDescent="0.25">
      <c r="A69" s="131"/>
      <c r="B69" s="171"/>
      <c r="C69" s="176"/>
      <c r="D69" s="136" t="s">
        <v>133</v>
      </c>
      <c r="E69" s="3"/>
      <c r="F69" s="140">
        <v>0</v>
      </c>
      <c r="G69" s="104" t="s">
        <v>62</v>
      </c>
      <c r="H69" s="17"/>
      <c r="I69" s="17"/>
      <c r="J69" s="17"/>
      <c r="K69" s="16">
        <v>0.5</v>
      </c>
      <c r="L69" s="16"/>
      <c r="M69" s="16">
        <f>F69*K69</f>
        <v>0</v>
      </c>
      <c r="N69" s="19"/>
      <c r="O69" t="s">
        <v>87</v>
      </c>
      <c r="P69" s="143"/>
      <c r="Q69" s="144"/>
      <c r="R69" s="144"/>
      <c r="S69" s="144"/>
      <c r="T69" s="144"/>
      <c r="U69" s="144"/>
      <c r="V69" s="144"/>
      <c r="W69" s="144"/>
      <c r="X69" s="144"/>
      <c r="Y69" s="144"/>
    </row>
    <row r="70" spans="1:25" x14ac:dyDescent="0.25">
      <c r="A70" s="131"/>
      <c r="B70" s="171"/>
      <c r="C70" s="176"/>
      <c r="D70" s="136" t="s">
        <v>150</v>
      </c>
      <c r="E70" s="3"/>
      <c r="F70" s="99"/>
      <c r="G70" s="104"/>
      <c r="H70" s="17"/>
      <c r="I70" s="17"/>
      <c r="J70" s="17"/>
      <c r="K70" s="16"/>
      <c r="L70" s="16"/>
      <c r="M70" s="16"/>
      <c r="N70" s="19"/>
      <c r="O70"/>
      <c r="P70" s="143"/>
      <c r="Q70" s="144"/>
      <c r="R70" s="144"/>
      <c r="S70" s="144"/>
      <c r="T70" s="144"/>
      <c r="U70" s="144"/>
      <c r="V70" s="144"/>
      <c r="W70" s="144"/>
      <c r="X70" s="144"/>
      <c r="Y70" s="144"/>
    </row>
    <row r="71" spans="1:25" x14ac:dyDescent="0.25">
      <c r="A71" s="131"/>
      <c r="B71" s="171"/>
      <c r="C71" s="176"/>
      <c r="D71" s="136" t="s">
        <v>151</v>
      </c>
      <c r="E71" s="3"/>
      <c r="F71" s="99"/>
      <c r="G71" s="104"/>
      <c r="H71" s="17"/>
      <c r="I71" s="17"/>
      <c r="J71" s="17"/>
      <c r="K71" s="16"/>
      <c r="L71" s="16"/>
      <c r="M71" s="16"/>
      <c r="N71" s="19"/>
      <c r="O71"/>
      <c r="P71" s="143"/>
      <c r="Q71" s="144"/>
      <c r="R71" s="144"/>
      <c r="S71" s="144"/>
      <c r="T71" s="144"/>
      <c r="U71" s="144"/>
      <c r="V71" s="144"/>
      <c r="W71" s="144"/>
      <c r="X71" s="144"/>
      <c r="Y71" s="144"/>
    </row>
    <row r="72" spans="1:25" x14ac:dyDescent="0.25">
      <c r="A72" s="131"/>
      <c r="B72" s="171"/>
      <c r="C72" s="176"/>
      <c r="D72" s="136" t="s">
        <v>142</v>
      </c>
      <c r="E72" s="3"/>
      <c r="F72" s="140" t="s">
        <v>13</v>
      </c>
      <c r="G72" s="104"/>
      <c r="H72" s="17"/>
      <c r="I72" s="17"/>
      <c r="J72" s="17"/>
      <c r="K72" s="16">
        <v>2</v>
      </c>
      <c r="L72" s="16"/>
      <c r="M72" s="16">
        <f>IF(F72="NEJ",0,K72)</f>
        <v>0</v>
      </c>
      <c r="N72" s="19"/>
      <c r="O72"/>
      <c r="P72" s="143"/>
      <c r="Q72" s="144"/>
      <c r="R72" s="144"/>
      <c r="S72" s="144"/>
      <c r="T72" s="144"/>
      <c r="U72" s="144"/>
      <c r="V72" s="144"/>
      <c r="W72" s="144"/>
      <c r="X72" s="144"/>
      <c r="Y72" s="144"/>
    </row>
    <row r="73" spans="1:25" x14ac:dyDescent="0.25">
      <c r="A73" s="131"/>
      <c r="B73" s="171"/>
      <c r="C73" s="176"/>
      <c r="D73" s="136" t="s">
        <v>57</v>
      </c>
      <c r="E73" s="98"/>
      <c r="F73" s="99"/>
      <c r="G73" s="108"/>
      <c r="H73" s="99"/>
      <c r="I73" s="101"/>
      <c r="J73" s="101"/>
      <c r="K73" s="101"/>
      <c r="L73" s="101"/>
      <c r="M73" s="103">
        <f>SUM(M67:M72)</f>
        <v>0</v>
      </c>
      <c r="N73" s="19"/>
      <c r="O73"/>
      <c r="P73" s="143"/>
      <c r="Q73" s="144"/>
      <c r="R73" s="144"/>
      <c r="S73" s="144"/>
      <c r="T73" s="144"/>
      <c r="U73" s="144"/>
      <c r="V73" s="144"/>
      <c r="W73" s="144"/>
      <c r="X73" s="144"/>
      <c r="Y73" s="144"/>
    </row>
    <row r="74" spans="1:25" ht="14.45" customHeight="1" x14ac:dyDescent="0.25">
      <c r="A74" s="131"/>
      <c r="B74" s="171"/>
      <c r="C74" s="176" t="s">
        <v>34</v>
      </c>
      <c r="D74" s="137" t="s">
        <v>47</v>
      </c>
      <c r="E74" s="3"/>
      <c r="F74" s="140" t="s">
        <v>13</v>
      </c>
      <c r="G74" s="107"/>
      <c r="H74" s="17"/>
      <c r="I74" s="17"/>
      <c r="J74" s="17"/>
      <c r="K74" s="16">
        <v>1</v>
      </c>
      <c r="L74" s="16"/>
      <c r="M74" s="16">
        <f>IF(F74="NEJ",0,K74)</f>
        <v>0</v>
      </c>
      <c r="N74" s="19"/>
      <c r="O74" t="s">
        <v>84</v>
      </c>
      <c r="P74" s="143"/>
      <c r="Q74" s="144"/>
      <c r="R74" s="144"/>
      <c r="S74" s="144"/>
      <c r="T74" s="144"/>
      <c r="U74" s="144"/>
      <c r="V74" s="144"/>
      <c r="W74" s="144"/>
      <c r="X74" s="144"/>
      <c r="Y74" s="144"/>
    </row>
    <row r="75" spans="1:25" x14ac:dyDescent="0.25">
      <c r="A75" s="131"/>
      <c r="B75" s="171"/>
      <c r="C75" s="176"/>
      <c r="D75" s="137" t="s">
        <v>118</v>
      </c>
      <c r="E75" s="3"/>
      <c r="F75" s="140" t="s">
        <v>13</v>
      </c>
      <c r="G75" s="107"/>
      <c r="H75" s="17"/>
      <c r="I75" s="17"/>
      <c r="J75" s="17"/>
      <c r="K75" s="16">
        <v>1</v>
      </c>
      <c r="L75" s="16"/>
      <c r="M75" s="16">
        <f>IF(F22&lt;F92,0,(IF(F75="NEJ",0,K75)))</f>
        <v>0</v>
      </c>
      <c r="N75" s="19"/>
      <c r="O75" t="s">
        <v>84</v>
      </c>
      <c r="P75" s="143"/>
      <c r="Q75" s="144"/>
      <c r="R75" s="144"/>
      <c r="S75" s="144"/>
      <c r="T75" s="144"/>
      <c r="U75" s="144"/>
      <c r="V75" s="144"/>
      <c r="W75" s="144"/>
      <c r="X75" s="144"/>
      <c r="Y75" s="144"/>
    </row>
    <row r="76" spans="1:25" x14ac:dyDescent="0.25">
      <c r="A76" s="131"/>
      <c r="B76" s="171"/>
      <c r="C76" s="176"/>
      <c r="D76" s="137" t="s">
        <v>125</v>
      </c>
      <c r="E76" s="3"/>
      <c r="F76" s="140" t="s">
        <v>13</v>
      </c>
      <c r="G76" s="107"/>
      <c r="H76" s="17"/>
      <c r="I76" s="17"/>
      <c r="J76" s="17"/>
      <c r="K76" s="16">
        <v>1</v>
      </c>
      <c r="L76" s="16"/>
      <c r="M76" s="16">
        <f>IF(F76="NEJ",0,K76)</f>
        <v>0</v>
      </c>
      <c r="N76" s="19"/>
      <c r="O76" t="s">
        <v>84</v>
      </c>
      <c r="P76" s="143"/>
      <c r="Q76" s="144"/>
      <c r="R76" s="144"/>
      <c r="S76" s="144"/>
      <c r="T76" s="144"/>
      <c r="U76" s="144"/>
      <c r="V76" s="144"/>
      <c r="W76" s="144"/>
      <c r="X76" s="144"/>
      <c r="Y76" s="144"/>
    </row>
    <row r="77" spans="1:25" x14ac:dyDescent="0.25">
      <c r="A77" s="131"/>
      <c r="B77" s="171"/>
      <c r="C77" s="176"/>
      <c r="D77" s="137" t="s">
        <v>126</v>
      </c>
      <c r="E77" s="3"/>
      <c r="F77" s="140" t="s">
        <v>13</v>
      </c>
      <c r="G77" s="107"/>
      <c r="H77" s="2"/>
      <c r="I77" s="17"/>
      <c r="J77" s="17"/>
      <c r="K77" s="16">
        <v>1</v>
      </c>
      <c r="L77" s="16"/>
      <c r="M77" s="16">
        <f>IF(F77="NEJ",0,K77)</f>
        <v>0</v>
      </c>
      <c r="N77" s="19"/>
      <c r="O77" t="s">
        <v>84</v>
      </c>
      <c r="P77" s="143"/>
      <c r="Q77" s="144"/>
      <c r="R77" s="144"/>
      <c r="S77" s="144"/>
      <c r="T77" s="144"/>
      <c r="U77" s="144"/>
      <c r="V77" s="144"/>
      <c r="W77" s="144"/>
      <c r="X77" s="144"/>
      <c r="Y77" s="144"/>
    </row>
    <row r="78" spans="1:25" x14ac:dyDescent="0.25">
      <c r="A78" s="131"/>
      <c r="B78" s="171"/>
      <c r="C78" s="176"/>
      <c r="D78" s="137" t="s">
        <v>152</v>
      </c>
      <c r="E78" s="3"/>
      <c r="F78" s="101"/>
      <c r="G78" s="107"/>
      <c r="H78" s="2"/>
      <c r="I78" s="17"/>
      <c r="J78" s="17"/>
      <c r="K78" s="16"/>
      <c r="L78" s="16"/>
      <c r="M78" s="17"/>
      <c r="N78" s="19"/>
      <c r="O78"/>
      <c r="P78" s="143"/>
      <c r="Q78" s="144"/>
      <c r="R78" s="144"/>
      <c r="S78" s="144"/>
      <c r="T78" s="144"/>
      <c r="U78" s="144"/>
      <c r="V78" s="144"/>
      <c r="W78" s="144"/>
      <c r="X78" s="144"/>
      <c r="Y78" s="144"/>
    </row>
    <row r="79" spans="1:25" x14ac:dyDescent="0.25">
      <c r="A79" s="131"/>
      <c r="B79" s="171"/>
      <c r="C79" s="176"/>
      <c r="D79" s="137" t="s">
        <v>153</v>
      </c>
      <c r="E79" s="3"/>
      <c r="F79" s="101"/>
      <c r="G79" s="107"/>
      <c r="H79" s="2"/>
      <c r="I79" s="17"/>
      <c r="J79" s="17"/>
      <c r="K79" s="16"/>
      <c r="L79" s="16"/>
      <c r="M79" s="17"/>
      <c r="N79" s="19"/>
      <c r="O79"/>
      <c r="P79" s="143"/>
      <c r="Q79" s="144"/>
      <c r="R79" s="144"/>
      <c r="S79" s="144"/>
      <c r="T79" s="144"/>
      <c r="U79" s="144"/>
      <c r="V79" s="144"/>
      <c r="W79" s="144"/>
      <c r="X79" s="144"/>
      <c r="Y79" s="144"/>
    </row>
    <row r="80" spans="1:25" ht="15.75" thickBot="1" x14ac:dyDescent="0.3">
      <c r="A80" s="131"/>
      <c r="B80" s="171"/>
      <c r="C80" s="176"/>
      <c r="D80" s="137" t="s">
        <v>58</v>
      </c>
      <c r="E80" s="98"/>
      <c r="F80" s="101"/>
      <c r="G80" s="109"/>
      <c r="H80" s="99"/>
      <c r="I80" s="101"/>
      <c r="J80" s="101"/>
      <c r="K80" s="101"/>
      <c r="L80" s="101"/>
      <c r="M80" s="103">
        <f>SUM(M74:M77)</f>
        <v>0</v>
      </c>
      <c r="N80" s="19"/>
      <c r="O80"/>
      <c r="P80" s="143"/>
      <c r="Q80" s="144"/>
      <c r="R80" s="144"/>
      <c r="S80" s="144"/>
      <c r="T80" s="144"/>
      <c r="U80" s="144"/>
      <c r="V80" s="144"/>
      <c r="W80" s="144"/>
      <c r="X80" s="144"/>
      <c r="Y80" s="144"/>
    </row>
    <row r="81" spans="1:25" ht="15" customHeight="1" thickBot="1" x14ac:dyDescent="0.3">
      <c r="A81" s="131"/>
      <c r="B81" s="171"/>
      <c r="C81" s="170" t="s">
        <v>35</v>
      </c>
      <c r="D81" s="136" t="s">
        <v>49</v>
      </c>
      <c r="E81" s="3"/>
      <c r="F81" s="141" t="s">
        <v>7</v>
      </c>
      <c r="G81" s="107"/>
      <c r="H81" s="2"/>
      <c r="I81" s="16"/>
      <c r="J81" s="16"/>
      <c r="K81" s="16"/>
      <c r="L81" s="16"/>
      <c r="M81" s="16"/>
      <c r="N81" s="19"/>
      <c r="O81" t="s">
        <v>80</v>
      </c>
      <c r="P81" s="143"/>
      <c r="Q81" s="144"/>
      <c r="R81" s="144"/>
      <c r="S81" s="144"/>
      <c r="T81" s="144"/>
      <c r="U81" s="144"/>
      <c r="V81" s="144"/>
      <c r="W81" s="144"/>
      <c r="X81" s="144"/>
      <c r="Y81" s="144"/>
    </row>
    <row r="82" spans="1:25" ht="15" customHeight="1" thickBot="1" x14ac:dyDescent="0.3">
      <c r="A82" s="131"/>
      <c r="B82" s="171"/>
      <c r="C82" s="170"/>
      <c r="D82" s="136" t="s">
        <v>119</v>
      </c>
      <c r="E82" s="3"/>
      <c r="F82" s="141" t="s">
        <v>7</v>
      </c>
      <c r="G82" s="107"/>
      <c r="H82" s="16"/>
      <c r="I82" s="16"/>
      <c r="J82" s="16"/>
      <c r="K82" s="16"/>
      <c r="L82" s="16"/>
      <c r="M82" s="16"/>
      <c r="N82" s="19"/>
      <c r="O82" t="s">
        <v>80</v>
      </c>
      <c r="P82" s="143"/>
      <c r="Q82" s="144"/>
      <c r="R82" s="144"/>
      <c r="S82" s="144"/>
      <c r="T82" s="144"/>
      <c r="U82" s="144"/>
      <c r="V82" s="144"/>
      <c r="W82" s="144"/>
      <c r="X82" s="144"/>
      <c r="Y82" s="144"/>
    </row>
    <row r="83" spans="1:25" ht="15.75" thickBot="1" x14ac:dyDescent="0.3">
      <c r="A83" s="131"/>
      <c r="B83" s="171"/>
      <c r="C83" s="170"/>
      <c r="D83" s="136" t="s">
        <v>120</v>
      </c>
      <c r="E83" s="3"/>
      <c r="F83" s="141" t="s">
        <v>7</v>
      </c>
      <c r="G83" s="107"/>
      <c r="H83" s="16"/>
      <c r="I83" s="16"/>
      <c r="J83" s="16"/>
      <c r="K83" s="16"/>
      <c r="L83" s="16"/>
      <c r="M83" s="16"/>
      <c r="N83" s="19"/>
      <c r="O83" t="s">
        <v>80</v>
      </c>
      <c r="P83" s="143"/>
      <c r="Q83" s="144"/>
      <c r="R83" s="144"/>
      <c r="S83" s="144"/>
      <c r="T83" s="144"/>
      <c r="U83" s="144"/>
      <c r="V83" s="144"/>
      <c r="W83" s="144"/>
      <c r="X83" s="144"/>
      <c r="Y83" s="144"/>
    </row>
    <row r="84" spans="1:25" ht="15.75" thickBot="1" x14ac:dyDescent="0.3">
      <c r="A84" s="131"/>
      <c r="B84" s="171"/>
      <c r="C84" s="170"/>
      <c r="D84" s="136" t="s">
        <v>50</v>
      </c>
      <c r="E84" s="3"/>
      <c r="F84" s="141" t="s">
        <v>7</v>
      </c>
      <c r="G84" s="110"/>
      <c r="H84" s="16"/>
      <c r="I84" s="16"/>
      <c r="J84" s="16"/>
      <c r="K84" s="16"/>
      <c r="L84" s="16"/>
      <c r="M84" s="16"/>
      <c r="N84" s="19"/>
      <c r="O84" t="s">
        <v>80</v>
      </c>
      <c r="P84" s="143"/>
      <c r="Q84" s="144"/>
      <c r="R84" s="144"/>
      <c r="S84" s="144"/>
      <c r="T84" s="144"/>
      <c r="U84" s="144"/>
      <c r="V84" s="144"/>
      <c r="W84" s="144"/>
      <c r="X84" s="144"/>
      <c r="Y84" s="144"/>
    </row>
    <row r="85" spans="1:25" x14ac:dyDescent="0.25">
      <c r="A85" s="131"/>
      <c r="B85" s="171"/>
      <c r="C85" s="170"/>
      <c r="D85" s="136" t="s">
        <v>127</v>
      </c>
      <c r="E85" s="3"/>
      <c r="F85" s="140" t="s">
        <v>13</v>
      </c>
      <c r="G85" s="110"/>
      <c r="H85" s="17"/>
      <c r="I85" s="17"/>
      <c r="J85" s="17"/>
      <c r="K85" s="16">
        <v>1</v>
      </c>
      <c r="L85" s="16"/>
      <c r="M85" s="16">
        <f>IF(F85="NEJ",0,K85)</f>
        <v>0</v>
      </c>
      <c r="N85" s="19"/>
      <c r="O85" t="s">
        <v>84</v>
      </c>
      <c r="P85" s="143"/>
      <c r="Q85" s="144"/>
      <c r="R85" s="144"/>
      <c r="S85" s="144"/>
      <c r="T85" s="144"/>
      <c r="U85" s="144"/>
      <c r="V85" s="144"/>
      <c r="W85" s="144"/>
      <c r="X85" s="144"/>
      <c r="Y85" s="144"/>
    </row>
    <row r="86" spans="1:25" x14ac:dyDescent="0.25">
      <c r="A86" s="131"/>
      <c r="B86" s="171"/>
      <c r="C86" s="170"/>
      <c r="D86" s="136" t="s">
        <v>59</v>
      </c>
      <c r="E86" s="3"/>
      <c r="F86" s="140" t="s">
        <v>13</v>
      </c>
      <c r="G86" s="110"/>
      <c r="H86" s="17"/>
      <c r="I86" s="17"/>
      <c r="J86" s="17"/>
      <c r="K86" s="16">
        <v>1</v>
      </c>
      <c r="L86" s="16"/>
      <c r="M86" s="16">
        <f>IF(F86="NEJ",0,K86)</f>
        <v>0</v>
      </c>
      <c r="N86" s="17"/>
      <c r="O86" t="s">
        <v>84</v>
      </c>
      <c r="P86" s="143"/>
      <c r="Q86" s="144"/>
      <c r="R86" s="144"/>
      <c r="S86" s="144"/>
      <c r="T86" s="144"/>
      <c r="U86" s="144"/>
      <c r="V86" s="144"/>
      <c r="W86" s="144"/>
      <c r="X86" s="144"/>
      <c r="Y86" s="144"/>
    </row>
    <row r="87" spans="1:25" ht="6" customHeight="1" thickBot="1" x14ac:dyDescent="0.3">
      <c r="A87" s="131"/>
      <c r="B87" s="7"/>
      <c r="C87" s="11"/>
      <c r="D87" s="11"/>
      <c r="E87" s="6"/>
      <c r="F87" s="18"/>
      <c r="G87" s="18"/>
      <c r="H87" s="18"/>
      <c r="I87" s="18"/>
      <c r="J87" s="18"/>
      <c r="K87" s="35"/>
      <c r="L87" s="35"/>
      <c r="M87" s="36"/>
      <c r="N87" s="37"/>
      <c r="O87" s="7"/>
      <c r="P87" s="143"/>
      <c r="Q87" s="144"/>
      <c r="R87" s="144"/>
      <c r="S87" s="144"/>
      <c r="T87" s="144"/>
      <c r="U87" s="144"/>
      <c r="V87" s="144"/>
      <c r="W87" s="144"/>
      <c r="X87" s="144"/>
      <c r="Y87" s="144"/>
    </row>
    <row r="88" spans="1:25" ht="7.9" customHeight="1" x14ac:dyDescent="0.25">
      <c r="A88" s="131"/>
      <c r="B88"/>
      <c r="C88" s="13"/>
      <c r="D88" s="12"/>
      <c r="E88" s="3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43"/>
      <c r="Q88" s="144"/>
      <c r="R88" s="144"/>
      <c r="S88" s="144"/>
      <c r="T88" s="144"/>
      <c r="U88" s="144"/>
      <c r="V88" s="144"/>
      <c r="W88" s="144"/>
      <c r="X88" s="144"/>
      <c r="Y88" s="144"/>
    </row>
    <row r="89" spans="1:25" ht="63" customHeight="1" x14ac:dyDescent="0.25">
      <c r="A89" s="131"/>
      <c r="B89"/>
      <c r="C89" s="1"/>
      <c r="D89" s="38"/>
      <c r="E89" s="3"/>
      <c r="F89" s="96" t="s">
        <v>3</v>
      </c>
      <c r="G89" s="96"/>
      <c r="H89" s="2"/>
      <c r="I89" s="82"/>
      <c r="J89" s="10"/>
      <c r="K89" s="10"/>
      <c r="L89" s="10"/>
      <c r="M89" s="39">
        <f>M33+M43+M44+M52+M57+M66+M73+M80+M85+M86</f>
        <v>0</v>
      </c>
      <c r="N89" s="20"/>
      <c r="O89" s="91" t="str">
        <f>IF(F15="VÄLJ","",IF(F15="NYBYGGNATION","Godkänt om värdet är 30 eller mer och inte lyser rött.","Vid upprutsning: Jämför beräkning mellan befintlig situation och nytt förslag"))</f>
        <v/>
      </c>
      <c r="P89" s="143"/>
      <c r="Q89" s="144"/>
      <c r="R89" s="144"/>
      <c r="S89" s="144"/>
      <c r="T89" s="144"/>
      <c r="U89" s="144"/>
      <c r="V89" s="144"/>
      <c r="W89" s="144"/>
      <c r="X89" s="144"/>
      <c r="Y89" s="144"/>
    </row>
    <row r="90" spans="1:25" ht="7.9" customHeight="1" thickBot="1" x14ac:dyDescent="0.3">
      <c r="A90" s="131"/>
      <c r="B90" s="7"/>
      <c r="C90" s="5"/>
      <c r="D90" s="6"/>
      <c r="E90" s="6"/>
      <c r="F90" s="8"/>
      <c r="G90" s="8"/>
      <c r="H90" s="8"/>
      <c r="I90" s="8"/>
      <c r="J90" s="8"/>
      <c r="K90" s="8"/>
      <c r="L90" s="8"/>
      <c r="M90" s="21"/>
      <c r="N90" s="9"/>
      <c r="O90" s="7"/>
      <c r="P90" s="120"/>
    </row>
    <row r="91" spans="1:25" ht="14.45" customHeight="1" x14ac:dyDescent="0.25">
      <c r="B91" s="54"/>
      <c r="C91" s="54"/>
      <c r="D91" s="55"/>
      <c r="E91" s="55"/>
      <c r="F91" s="43"/>
      <c r="G91" s="43"/>
      <c r="H91" s="43"/>
      <c r="I91" s="43"/>
      <c r="J91" s="43"/>
      <c r="K91" s="43"/>
      <c r="L91" s="43"/>
      <c r="M91" s="57"/>
      <c r="N91" s="58"/>
      <c r="O91" s="53"/>
    </row>
    <row r="92" spans="1:25" ht="12" customHeight="1" x14ac:dyDescent="0.25">
      <c r="B92" s="40"/>
      <c r="C92" s="41"/>
      <c r="D92" s="40"/>
      <c r="E92" s="40"/>
      <c r="F92" s="40"/>
      <c r="G92" s="40"/>
      <c r="H92" s="40"/>
      <c r="I92" s="40"/>
      <c r="J92" s="40"/>
      <c r="K92" s="40"/>
      <c r="L92" s="40"/>
      <c r="M92" s="44"/>
      <c r="N92" s="45"/>
      <c r="O92" s="40"/>
    </row>
    <row r="93" spans="1:25" ht="18" customHeight="1" x14ac:dyDescent="0.25">
      <c r="D93" s="117"/>
    </row>
    <row r="94" spans="1:25" x14ac:dyDescent="0.25">
      <c r="D94" s="117"/>
    </row>
    <row r="95" spans="1:25" ht="14.45" customHeight="1" x14ac:dyDescent="0.25">
      <c r="D95" s="117"/>
      <c r="E95" s="118"/>
    </row>
    <row r="96" spans="1:25" x14ac:dyDescent="0.25">
      <c r="D96" s="117"/>
    </row>
    <row r="98" spans="4:4" x14ac:dyDescent="0.25">
      <c r="D98" s="117"/>
    </row>
    <row r="99" spans="4:4" x14ac:dyDescent="0.25">
      <c r="D99" s="117"/>
    </row>
    <row r="100" spans="4:4" x14ac:dyDescent="0.25">
      <c r="D100" s="117"/>
    </row>
  </sheetData>
  <sheetProtection algorithmName="SHA-512" hashValue="vqFFxpY/dPyGEmSh+t3eqMGug9967Qs3COrpN6Mp52N8r02ZyHIblHrGUiPvhxXfbEkArf1fwkztTsmo4TQOmQ==" saltValue="62PoYLjm/5p/NV+C7F5xvw==" spinCount="100000" sheet="1" objects="1" scenarios="1" formatCells="0"/>
  <mergeCells count="22">
    <mergeCell ref="C81:C86"/>
    <mergeCell ref="B43:B86"/>
    <mergeCell ref="C33:D37"/>
    <mergeCell ref="B33:B37"/>
    <mergeCell ref="B26:B30"/>
    <mergeCell ref="C47:C52"/>
    <mergeCell ref="C53:C57"/>
    <mergeCell ref="C58:C66"/>
    <mergeCell ref="C67:C73"/>
    <mergeCell ref="C74:C80"/>
    <mergeCell ref="B18:B22"/>
    <mergeCell ref="C18:C22"/>
    <mergeCell ref="F33:H33"/>
    <mergeCell ref="F35:H37"/>
    <mergeCell ref="C26:C30"/>
    <mergeCell ref="P10:X10"/>
    <mergeCell ref="M18:M20"/>
    <mergeCell ref="D4:D7"/>
    <mergeCell ref="P4:Y5"/>
    <mergeCell ref="G5:O5"/>
    <mergeCell ref="G6:O6"/>
    <mergeCell ref="G7:O7"/>
  </mergeCells>
  <conditionalFormatting sqref="F15">
    <cfRule type="expression" dxfId="62" priority="7">
      <formula>F15="VÄLJ"</formula>
    </cfRule>
  </conditionalFormatting>
  <conditionalFormatting sqref="F22">
    <cfRule type="cellIs" dxfId="61" priority="24" operator="lessThan">
      <formula>5</formula>
    </cfRule>
  </conditionalFormatting>
  <conditionalFormatting sqref="F43">
    <cfRule type="cellIs" dxfId="60" priority="69" operator="lessThan">
      <formula>2</formula>
    </cfRule>
  </conditionalFormatting>
  <conditionalFormatting sqref="F44:F45">
    <cfRule type="containsText" dxfId="59" priority="4" operator="containsText" text="VÄLJ">
      <formula>NOT(ISERROR(SEARCH("VÄLJ",F44)))</formula>
    </cfRule>
    <cfRule type="cellIs" dxfId="58" priority="5" operator="equal">
      <formula>"EJ UPPFYLLT"</formula>
    </cfRule>
    <cfRule type="cellIs" dxfId="57" priority="6" operator="equal">
      <formula>"UPPFYLLT"</formula>
    </cfRule>
  </conditionalFormatting>
  <conditionalFormatting sqref="F70:F71">
    <cfRule type="containsText" dxfId="56" priority="1" operator="containsText" text="VÄLJ">
      <formula>NOT(ISERROR(SEARCH("VÄLJ",F70)))</formula>
    </cfRule>
    <cfRule type="cellIs" dxfId="55" priority="2" operator="equal">
      <formula>"EJ UPPFYLLT"</formula>
    </cfRule>
    <cfRule type="cellIs" dxfId="54" priority="3" operator="equal">
      <formula>"UPPFYLLT"</formula>
    </cfRule>
  </conditionalFormatting>
  <conditionalFormatting sqref="F84">
    <cfRule type="cellIs" dxfId="53" priority="65" operator="equal">
      <formula>"EJ UPPFYLLT"</formula>
    </cfRule>
  </conditionalFormatting>
  <conditionalFormatting sqref="F52:G53">
    <cfRule type="cellIs" dxfId="52" priority="58" operator="equal">
      <formula>"UPPFYLLT"</formula>
    </cfRule>
    <cfRule type="cellIs" dxfId="51" priority="57" operator="equal">
      <formula>"EJ UPPFYLLT"</formula>
    </cfRule>
  </conditionalFormatting>
  <conditionalFormatting sqref="F57:G57">
    <cfRule type="cellIs" dxfId="50" priority="61" operator="equal">
      <formula>"UPPFYLLT"</formula>
    </cfRule>
    <cfRule type="cellIs" dxfId="49" priority="60" operator="equal">
      <formula>"EJ UPPFYLLT"</formula>
    </cfRule>
    <cfRule type="containsText" dxfId="48" priority="59" operator="containsText" text="VÄLJ">
      <formula>NOT(ISERROR(SEARCH("VÄLJ",F57)))</formula>
    </cfRule>
  </conditionalFormatting>
  <conditionalFormatting sqref="F64:G66">
    <cfRule type="cellIs" dxfId="47" priority="13" operator="equal">
      <formula>"EJ UPPFYLLT"</formula>
    </cfRule>
    <cfRule type="cellIs" dxfId="46" priority="14" operator="equal">
      <formula>"UPPFYLLT"</formula>
    </cfRule>
  </conditionalFormatting>
  <conditionalFormatting sqref="F73:G73">
    <cfRule type="cellIs" dxfId="45" priority="63" operator="equal">
      <formula>"EJ UPPFYLLT"</formula>
    </cfRule>
    <cfRule type="containsText" dxfId="44" priority="62" operator="containsText" text="VÄLJ">
      <formula>NOT(ISERROR(SEARCH("VÄLJ",F73)))</formula>
    </cfRule>
    <cfRule type="cellIs" dxfId="43" priority="64" operator="equal">
      <formula>"UPPFYLLT"</formula>
    </cfRule>
  </conditionalFormatting>
  <conditionalFormatting sqref="F81:G83 F84">
    <cfRule type="cellIs" dxfId="42" priority="78" operator="equal">
      <formula>"UPPFYLLT"</formula>
    </cfRule>
  </conditionalFormatting>
  <conditionalFormatting sqref="F81:G83">
    <cfRule type="cellIs" dxfId="41" priority="77" operator="equal">
      <formula>"EJ UPPFYLLT"</formula>
    </cfRule>
  </conditionalFormatting>
  <conditionalFormatting sqref="G50 F51">
    <cfRule type="cellIs" dxfId="40" priority="75" operator="equal">
      <formula>"UPPFYLLT"</formula>
    </cfRule>
    <cfRule type="cellIs" dxfId="39" priority="74" operator="equal">
      <formula>"EJ UPPFYLLT"</formula>
    </cfRule>
  </conditionalFormatting>
  <conditionalFormatting sqref="M33">
    <cfRule type="expression" dxfId="38" priority="16" stopIfTrue="1">
      <formula>$F$15="VÄLJ"</formula>
    </cfRule>
    <cfRule type="expression" dxfId="37" priority="23" stopIfTrue="1">
      <formula>$F$22&lt;5</formula>
    </cfRule>
    <cfRule type="cellIs" dxfId="36" priority="68" stopIfTrue="1" operator="lessThan">
      <formula>0</formula>
    </cfRule>
    <cfRule type="cellIs" dxfId="35" priority="66" stopIfTrue="1" operator="greaterThanOrEqual">
      <formula>10</formula>
    </cfRule>
    <cfRule type="cellIs" dxfId="34" priority="67" stopIfTrue="1" operator="between">
      <formula>0</formula>
      <formula>10</formula>
    </cfRule>
    <cfRule type="expression" dxfId="33" priority="17" stopIfTrue="1">
      <formula>$F$15="UPPRUSTNING"</formula>
    </cfRule>
  </conditionalFormatting>
  <conditionalFormatting sqref="M35">
    <cfRule type="expression" dxfId="32" priority="10">
      <formula>F15="NYBYGGNATION"</formula>
    </cfRule>
  </conditionalFormatting>
  <conditionalFormatting sqref="M36">
    <cfRule type="expression" dxfId="31" priority="9">
      <formula>F15="NYBYGGNATION"</formula>
    </cfRule>
  </conditionalFormatting>
  <conditionalFormatting sqref="M37">
    <cfRule type="expression" dxfId="30" priority="8">
      <formula>F15="NYBYGGNATION"</formula>
    </cfRule>
  </conditionalFormatting>
  <conditionalFormatting sqref="M48 M75">
    <cfRule type="expression" dxfId="29" priority="193">
      <formula>$F$22&lt;$F$92</formula>
    </cfRule>
  </conditionalFormatting>
  <conditionalFormatting sqref="M52">
    <cfRule type="cellIs" dxfId="28" priority="51" operator="lessThan">
      <formula>2</formula>
    </cfRule>
    <cfRule type="cellIs" dxfId="27" priority="52" operator="greaterThanOrEqual">
      <formula>2</formula>
    </cfRule>
  </conditionalFormatting>
  <conditionalFormatting sqref="M57">
    <cfRule type="cellIs" dxfId="26" priority="47" operator="greaterThanOrEqual">
      <formula>2</formula>
    </cfRule>
    <cfRule type="cellIs" dxfId="25" priority="48" operator="lessThan">
      <formula>2</formula>
    </cfRule>
  </conditionalFormatting>
  <conditionalFormatting sqref="M66">
    <cfRule type="cellIs" dxfId="24" priority="46" operator="greaterThanOrEqual">
      <formula>4</formula>
    </cfRule>
    <cfRule type="cellIs" dxfId="23" priority="45" operator="lessThan">
      <formula>4</formula>
    </cfRule>
  </conditionalFormatting>
  <conditionalFormatting sqref="M73">
    <cfRule type="cellIs" dxfId="22" priority="41" operator="lessThan">
      <formula>2</formula>
    </cfRule>
    <cfRule type="cellIs" dxfId="21" priority="42" operator="greaterThanOrEqual">
      <formula>2</formula>
    </cfRule>
  </conditionalFormatting>
  <conditionalFormatting sqref="M80">
    <cfRule type="cellIs" dxfId="20" priority="43" operator="greaterThanOrEqual">
      <formula>4</formula>
    </cfRule>
    <cfRule type="cellIs" dxfId="19" priority="44" operator="lessThan">
      <formula>4</formula>
    </cfRule>
  </conditionalFormatting>
  <conditionalFormatting sqref="M89">
    <cfRule type="expression" dxfId="18" priority="11" stopIfTrue="1">
      <formula>$F$64="EJ UPPFYLLT"</formula>
    </cfRule>
    <cfRule type="expression" dxfId="17" priority="15" stopIfTrue="1">
      <formula>$F$15="UPPRUSTNING"</formula>
    </cfRule>
    <cfRule type="expression" dxfId="16" priority="38" stopIfTrue="1">
      <formula>$F$82="EJ UPPFYLLT"</formula>
    </cfRule>
    <cfRule type="expression" dxfId="15" priority="37" stopIfTrue="1">
      <formula>$F$81="EJ UPPFYLLT"</formula>
    </cfRule>
    <cfRule type="expression" dxfId="14" priority="34" stopIfTrue="1">
      <formula>$F$51="EJ UPPFYLLT"</formula>
    </cfRule>
    <cfRule type="expression" dxfId="13" priority="33" stopIfTrue="1">
      <formula>#REF!="EJ UPPFYLLT"</formula>
    </cfRule>
    <cfRule type="expression" dxfId="12" priority="32" stopIfTrue="1">
      <formula>$F$27="EJ UPPFYLLT"</formula>
    </cfRule>
    <cfRule type="expression" dxfId="11" priority="30" stopIfTrue="1">
      <formula>$M$73&lt;2</formula>
    </cfRule>
    <cfRule type="expression" dxfId="10" priority="29" stopIfTrue="1">
      <formula>$M$66&lt;4</formula>
    </cfRule>
    <cfRule type="expression" dxfId="9" priority="39" stopIfTrue="1">
      <formula>$F$83="EJ UPPFYLLT"</formula>
    </cfRule>
    <cfRule type="expression" dxfId="8" priority="40" stopIfTrue="1">
      <formula>$F$84="EJ UPPFYLLT"</formula>
    </cfRule>
    <cfRule type="expression" dxfId="7" priority="31" stopIfTrue="1">
      <formula>$M$80&lt;4</formula>
    </cfRule>
    <cfRule type="expression" dxfId="6" priority="28" stopIfTrue="1">
      <formula>$M$57&lt;3</formula>
    </cfRule>
    <cfRule type="expression" dxfId="5" priority="27" stopIfTrue="1">
      <formula>$M$52&lt;3</formula>
    </cfRule>
    <cfRule type="expression" dxfId="4" priority="25" stopIfTrue="1">
      <formula>$F$43=1</formula>
    </cfRule>
    <cfRule type="expression" dxfId="3" priority="18" stopIfTrue="1">
      <formula>$F$22&lt;5</formula>
    </cfRule>
    <cfRule type="expression" dxfId="2" priority="36" stopIfTrue="1">
      <formula>$F$65="EJ UPPFYLLT"</formula>
    </cfRule>
    <cfRule type="cellIs" dxfId="1" priority="79" stopIfTrue="1" operator="greaterThanOrEqual">
      <formula>30</formula>
    </cfRule>
    <cfRule type="expression" dxfId="0" priority="35" stopIfTrue="1">
      <formula>$F$53="EJ UPPFYLLT"</formula>
    </cfRule>
  </conditionalFormatting>
  <dataValidations count="8">
    <dataValidation type="list" allowBlank="1" showInputMessage="1" showErrorMessage="1" sqref="F85:G86 F23 F49:F50 F59:F62 F67:G68 F26:G26 F54:F55 G74:G79 F74:F77" xr:uid="{D6607B76-F60F-4002-9BFD-E0152E5D1936}">
      <formula1>"JA, NEJ"</formula1>
    </dataValidation>
    <dataValidation type="list" allowBlank="1" showInputMessage="1" showErrorMessage="1" sqref="F43" xr:uid="{21DC0FED-95A6-4452-A15F-3954E7075444}">
      <formula1>"VÄLJ,1,2,3,4,5"</formula1>
    </dataValidation>
    <dataValidation type="list" allowBlank="1" showInputMessage="1" showErrorMessage="1" sqref="F64:F65 F81:F84 F51 F53 F27" xr:uid="{660138B8-74FB-488B-8804-C7703A84C709}">
      <formula1>"VÄLJ, EJ UPPFYLLT, UPPFYLLT"</formula1>
    </dataValidation>
    <dataValidation type="list" allowBlank="1" showInputMessage="1" showErrorMessage="1" sqref="F69" xr:uid="{2FC20366-BB21-454B-8656-C38EE125D91F}">
      <formula1>"0, 1, 2, 3"</formula1>
    </dataValidation>
    <dataValidation type="list" allowBlank="1" showInputMessage="1" showErrorMessage="1" sqref="F46" xr:uid="{51C70C55-2A4C-4C29-AAA6-D3EB8921B094}">
      <formula1>"VÄLJ,1,2,3"</formula1>
    </dataValidation>
    <dataValidation type="list" allowBlank="1" showInputMessage="1" showErrorMessage="1" sqref="F58" xr:uid="{9FB28707-0AE3-4AD8-9A90-39EDB0CA311A}">
      <formula1>"VÄLJ,1-5 platser,6-7 platser,8 eller fler"</formula1>
    </dataValidation>
    <dataValidation type="list" allowBlank="1" showInputMessage="1" showErrorMessage="1" sqref="F15" xr:uid="{743E4F95-A632-4E5D-B7F5-ADDCB180EE85}">
      <formula1>"VÄLJ,NYBYGGNATION,UPPRUSTNING"</formula1>
    </dataValidation>
    <dataValidation type="list" allowBlank="1" showInputMessage="1" showErrorMessage="1" sqref="F72" xr:uid="{32D77BB3-CCDD-4D77-BA8E-AF2C851A214A}">
      <formula1>"JA,NEJ"</formula1>
    </dataValidation>
  </dataValidations>
  <pageMargins left="0.7" right="0.7" top="0.75" bottom="0.75" header="0.3" footer="0.3"/>
  <pageSetup paperSize="8" scale="48" orientation="landscape" horizontalDpi="1200" verticalDpi="1200" r:id="rId1"/>
  <ignoredErrors>
    <ignoredError sqref="M75 M69 M73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125A1D82D46242A6165C966CE1B1E3" ma:contentTypeVersion="15" ma:contentTypeDescription="Create a new document." ma:contentTypeScope="" ma:versionID="fb8b4e3c9f29377725efa1b28227e312">
  <xsd:schema xmlns:xsd="http://www.w3.org/2001/XMLSchema" xmlns:xs="http://www.w3.org/2001/XMLSchema" xmlns:p="http://schemas.microsoft.com/office/2006/metadata/properties" xmlns:ns3="f9ece5ae-1d26-4acb-af51-96396486c79a" xmlns:ns4="b95508e1-ca20-4706-a4cc-af5a1b84d198" targetNamespace="http://schemas.microsoft.com/office/2006/metadata/properties" ma:root="true" ma:fieldsID="8eaab26b8a26e243689aa10e50e29305" ns3:_="" ns4:_="">
    <xsd:import namespace="f9ece5ae-1d26-4acb-af51-96396486c79a"/>
    <xsd:import namespace="b95508e1-ca20-4706-a4cc-af5a1b84d19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LengthInSeconds" minOccurs="0"/>
                <xsd:element ref="ns4:MediaServiceObjectDetectorVersions" minOccurs="0"/>
                <xsd:element ref="ns4:_activity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ece5ae-1d26-4acb-af51-96396486c7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508e1-ca20-4706-a4cc-af5a1b84d1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95508e1-ca20-4706-a4cc-af5a1b84d198" xsi:nil="true"/>
  </documentManagement>
</p:properties>
</file>

<file path=customXml/itemProps1.xml><?xml version="1.0" encoding="utf-8"?>
<ds:datastoreItem xmlns:ds="http://schemas.openxmlformats.org/officeDocument/2006/customXml" ds:itemID="{0FCCCD0F-ED5C-4DC3-8883-D0C5CCD415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308BB2-22A7-40C3-84E3-47CBD01BB5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ece5ae-1d26-4acb-af51-96396486c79a"/>
    <ds:schemaRef ds:uri="b95508e1-ca20-4706-a4cc-af5a1b84d1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438A68-CE75-45DC-8087-C801A2F94A06}">
  <ds:schemaRefs>
    <ds:schemaRef ds:uri="http://purl.org/dc/elements/1.1/"/>
    <ds:schemaRef ds:uri="f9ece5ae-1d26-4acb-af51-96396486c79a"/>
    <ds:schemaRef ds:uri="http://purl.org/dc/terms/"/>
    <ds:schemaRef ds:uri="http://schemas.openxmlformats.org/package/2006/metadata/core-properties"/>
    <ds:schemaRef ds:uri="http://www.w3.org/XML/1998/namespace"/>
    <ds:schemaRef ds:uri="b95508e1-ca20-4706-a4cc-af5a1b84d198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Beräkningsverktyg FÖRSKOLA</vt:lpstr>
      <vt:lpstr>Beräkningsverktyg SKOLA</vt:lpstr>
      <vt:lpstr>Beräkningsverktyg HÖGSTADIUM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Patrik Glansholm</dc:creator>
  <cp:lastModifiedBy>Patrik Glansholm</cp:lastModifiedBy>
  <cp:lastPrinted>2024-04-03T16:38:29Z</cp:lastPrinted>
  <dcterms:created xsi:type="dcterms:W3CDTF">2015-06-05T18:17:20Z</dcterms:created>
  <dcterms:modified xsi:type="dcterms:W3CDTF">2025-06-24T12:24:42Z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0x0101006E125A1D82D46242A6165C966CE1B1E3</vt:lpwstr>
  </property>
  <property fmtid="{D5CDD505-2E9C-101B-9397-08002B2CF9AE}" pid="3" name="MSIP_Label_28d6304a-1c2b-429b-a6dd-ad4974a9fab1_Enabled">
    <vt:lpwstr>true</vt:lpwstr>
  </property>
  <property fmtid="{D5CDD505-2E9C-101B-9397-08002B2CF9AE}" pid="4" name="MSIP_Label_28d6304a-1c2b-429b-a6dd-ad4974a9fab1_SetDate">
    <vt:lpwstr>2024-04-02T13:19:12Z</vt:lpwstr>
  </property>
  <property fmtid="{D5CDD505-2E9C-101B-9397-08002B2CF9AE}" pid="5" name="MSIP_Label_28d6304a-1c2b-429b-a6dd-ad4974a9fab1_Method">
    <vt:lpwstr>Standard</vt:lpwstr>
  </property>
  <property fmtid="{D5CDD505-2E9C-101B-9397-08002B2CF9AE}" pid="6" name="MSIP_Label_28d6304a-1c2b-429b-a6dd-ad4974a9fab1_Name">
    <vt:lpwstr>Öppen</vt:lpwstr>
  </property>
  <property fmtid="{D5CDD505-2E9C-101B-9397-08002B2CF9AE}" pid="7" name="MSIP_Label_28d6304a-1c2b-429b-a6dd-ad4974a9fab1_SiteId">
    <vt:lpwstr>31b3021d-00ad-4df1-b2ee-3eca7c4987ed</vt:lpwstr>
  </property>
  <property fmtid="{D5CDD505-2E9C-101B-9397-08002B2CF9AE}" pid="8" name="MSIP_Label_28d6304a-1c2b-429b-a6dd-ad4974a9fab1_ActionId">
    <vt:lpwstr>453e95e7-e4bf-4985-b537-17fda2ca35cf</vt:lpwstr>
  </property>
  <property fmtid="{D5CDD505-2E9C-101B-9397-08002B2CF9AE}" pid="9" name="MSIP_Label_28d6304a-1c2b-429b-a6dd-ad4974a9fab1_ContentBits">
    <vt:lpwstr>0</vt:lpwstr>
  </property>
</Properties>
</file>